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1\Cursos de Extensão\Formação de Investidor Anjo -Turma 2021\Aula 3\"/>
    </mc:Choice>
  </mc:AlternateContent>
  <xr:revisionPtr revIDLastSave="0" documentId="8_{BC7246E9-2E10-4286-A5B3-D909E5F5F2CA}" xr6:coauthVersionLast="46" xr6:coauthVersionMax="46" xr10:uidLastSave="{00000000-0000-0000-0000-000000000000}"/>
  <bookViews>
    <workbookView xWindow="-110" yWindow="-110" windowWidth="19420" windowHeight="10420" activeTab="1" xr2:uid="{DF722D9C-E4E9-4F9D-B544-3A28C0C6308C}"/>
  </bookViews>
  <sheets>
    <sheet name="Benchmark" sheetId="4" r:id="rId1"/>
    <sheet name="CapTabl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5" l="1"/>
  <c r="T3" i="5" s="1"/>
  <c r="AB3" i="5" s="1"/>
  <c r="L2" i="5"/>
  <c r="T2" i="5" s="1"/>
  <c r="AB2" i="5" s="1"/>
  <c r="BJ11" i="5" l="1"/>
  <c r="AJ3" i="5"/>
  <c r="AJ2" i="5"/>
  <c r="G12" i="5"/>
  <c r="E12" i="5"/>
  <c r="M12" i="5" s="1"/>
  <c r="N2" i="5" l="1"/>
  <c r="N3" i="5"/>
  <c r="AR2" i="5"/>
  <c r="AZ2" i="5" s="1"/>
  <c r="BH2" i="5" s="1"/>
  <c r="BP2" i="5" s="1"/>
  <c r="L4" i="5"/>
  <c r="AR3" i="5"/>
  <c r="AZ3" i="5" s="1"/>
  <c r="BH3" i="5" s="1"/>
  <c r="BP3" i="5" s="1"/>
  <c r="E11" i="4"/>
  <c r="L12" i="5" l="1"/>
  <c r="N4" i="5"/>
  <c r="N12" i="5" s="1"/>
  <c r="T4" i="5"/>
  <c r="AB4" i="5" s="1"/>
  <c r="E6" i="4"/>
  <c r="E7" i="4"/>
  <c r="E8" i="4"/>
  <c r="E9" i="4"/>
  <c r="E10" i="4"/>
  <c r="E5" i="4"/>
  <c r="E4" i="4"/>
  <c r="B14" i="4" l="1"/>
  <c r="D14" i="4" s="1"/>
  <c r="O4" i="5"/>
  <c r="O3" i="5"/>
  <c r="O2" i="5"/>
  <c r="O12" i="5" s="1"/>
  <c r="U12" i="5"/>
  <c r="T5" i="5" l="1"/>
  <c r="AB5" i="5" s="1"/>
  <c r="V3" i="5"/>
  <c r="V2" i="5"/>
  <c r="AJ4" i="5"/>
  <c r="V4" i="5"/>
  <c r="AR4" i="5" l="1"/>
  <c r="V5" i="5"/>
  <c r="V12" i="5" s="1"/>
  <c r="T12" i="5"/>
  <c r="W3" i="5" l="1"/>
  <c r="W2" i="5"/>
  <c r="AC12" i="5"/>
  <c r="W4" i="5"/>
  <c r="W5" i="5"/>
  <c r="AD5" i="5"/>
  <c r="AJ5" i="5"/>
  <c r="AZ4" i="5"/>
  <c r="BH4" i="5" s="1"/>
  <c r="BP4" i="5" s="1"/>
  <c r="W12" i="5" l="1"/>
  <c r="AR5" i="5"/>
  <c r="AD3" i="5"/>
  <c r="AB6" i="5"/>
  <c r="AD2" i="5"/>
  <c r="AD4" i="5"/>
  <c r="AZ5" i="5" l="1"/>
  <c r="BH5" i="5" s="1"/>
  <c r="BP5" i="5" s="1"/>
  <c r="AD6" i="5"/>
  <c r="AD12" i="5" s="1"/>
  <c r="AJ6" i="5"/>
  <c r="AB12" i="5"/>
  <c r="AR6" i="5" l="1"/>
  <c r="AE2" i="5"/>
  <c r="AK12" i="5"/>
  <c r="AE3" i="5"/>
  <c r="AE4" i="5"/>
  <c r="AE5" i="5"/>
  <c r="AE6" i="5"/>
  <c r="AE12" i="5" l="1"/>
  <c r="AJ7" i="5"/>
  <c r="AL3" i="5"/>
  <c r="AL2" i="5"/>
  <c r="AL4" i="5"/>
  <c r="AL5" i="5"/>
  <c r="AL6" i="5"/>
  <c r="AZ6" i="5"/>
  <c r="BH6" i="5" s="1"/>
  <c r="BP6" i="5" s="1"/>
  <c r="AR7" i="5" l="1"/>
  <c r="AL7" i="5"/>
  <c r="AL12" i="5" s="1"/>
  <c r="AJ12" i="5"/>
  <c r="AS12" i="5" l="1"/>
  <c r="AT7" i="5" s="1"/>
  <c r="AM3" i="5"/>
  <c r="AM2" i="5"/>
  <c r="AM4" i="5"/>
  <c r="AM5" i="5"/>
  <c r="AM6" i="5"/>
  <c r="AM7" i="5"/>
  <c r="AZ7" i="5"/>
  <c r="BH7" i="5" s="1"/>
  <c r="BP7" i="5" s="1"/>
  <c r="AM12" i="5" l="1"/>
  <c r="AT6" i="5"/>
  <c r="AT3" i="5"/>
  <c r="AR8" i="5"/>
  <c r="AT2" i="5"/>
  <c r="AT4" i="5"/>
  <c r="AT5" i="5"/>
  <c r="AZ8" i="5" l="1"/>
  <c r="BH8" i="5" s="1"/>
  <c r="BP8" i="5" s="1"/>
  <c r="AT8" i="5"/>
  <c r="AT12" i="5" s="1"/>
  <c r="AR12" i="5"/>
  <c r="BA12" i="5" l="1"/>
  <c r="AU3" i="5"/>
  <c r="AU2" i="5"/>
  <c r="AU4" i="5"/>
  <c r="AU5" i="5"/>
  <c r="AU6" i="5"/>
  <c r="AU7" i="5"/>
  <c r="AU8" i="5"/>
  <c r="AU12" i="5" l="1"/>
  <c r="BB8" i="5"/>
  <c r="BB2" i="5"/>
  <c r="BB3" i="5"/>
  <c r="AZ9" i="5"/>
  <c r="BB4" i="5"/>
  <c r="BB5" i="5"/>
  <c r="BB6" i="5"/>
  <c r="BB7" i="5"/>
  <c r="BB9" i="5" l="1"/>
  <c r="BB12" i="5" s="1"/>
  <c r="AZ12" i="5"/>
  <c r="BI12" i="5" l="1"/>
  <c r="BC3" i="5"/>
  <c r="BC2" i="5"/>
  <c r="BC4" i="5"/>
  <c r="BC5" i="5"/>
  <c r="BC6" i="5"/>
  <c r="BC7" i="5"/>
  <c r="BC8" i="5"/>
  <c r="BC9" i="5"/>
  <c r="BC12" i="5" l="1"/>
  <c r="BH10" i="5"/>
  <c r="BJ7" i="5"/>
  <c r="BJ2" i="5"/>
  <c r="BH9" i="5"/>
  <c r="BJ9" i="5" s="1"/>
  <c r="BJ3" i="5"/>
  <c r="BJ4" i="5"/>
  <c r="BJ5" i="5"/>
  <c r="BJ6" i="5"/>
  <c r="BJ8" i="5"/>
  <c r="BJ10" i="5" l="1"/>
  <c r="BJ12" i="5" s="1"/>
  <c r="BH12" i="5"/>
  <c r="BQ12" i="5" s="1"/>
  <c r="BR3" i="5" l="1"/>
  <c r="BR2" i="5"/>
  <c r="BP11" i="5"/>
  <c r="BP10" i="5"/>
  <c r="BP9" i="5"/>
  <c r="BR4" i="5"/>
  <c r="BR5" i="5"/>
  <c r="BR6" i="5"/>
  <c r="BR7" i="5"/>
  <c r="BR8" i="5"/>
  <c r="BK10" i="5"/>
  <c r="BK9" i="5"/>
  <c r="BK2" i="5"/>
  <c r="BK7" i="5"/>
  <c r="BK3" i="5"/>
  <c r="BK4" i="5"/>
  <c r="BK5" i="5"/>
  <c r="BK6" i="5"/>
  <c r="BK8" i="5"/>
  <c r="BP12" i="5" l="1"/>
  <c r="BS9" i="5" s="1"/>
  <c r="BR9" i="5"/>
  <c r="BS10" i="5"/>
  <c r="BR10" i="5"/>
  <c r="BS11" i="5"/>
  <c r="BR11" i="5"/>
  <c r="BK12" i="5"/>
  <c r="BR12" i="5" l="1"/>
  <c r="BS3" i="5"/>
  <c r="BS2" i="5"/>
  <c r="BS4" i="5"/>
  <c r="BS5" i="5"/>
  <c r="BS6" i="5"/>
  <c r="BS7" i="5"/>
  <c r="BS8" i="5"/>
  <c r="BS12" i="5" l="1"/>
</calcChain>
</file>

<file path=xl/sharedStrings.xml><?xml version="1.0" encoding="utf-8"?>
<sst xmlns="http://schemas.openxmlformats.org/spreadsheetml/2006/main" count="144" uniqueCount="28">
  <si>
    <t>Angel</t>
  </si>
  <si>
    <t>Data</t>
  </si>
  <si>
    <t>Valor da Captação</t>
  </si>
  <si>
    <t>Pre Money Valuation</t>
  </si>
  <si>
    <t>Serie A</t>
  </si>
  <si>
    <t>Serie B</t>
  </si>
  <si>
    <t>Serie C</t>
  </si>
  <si>
    <t>Serie D</t>
  </si>
  <si>
    <t>IPO</t>
  </si>
  <si>
    <t>Pre Seed</t>
  </si>
  <si>
    <t>Participacao Investidor</t>
  </si>
  <si>
    <t>Serie E</t>
  </si>
  <si>
    <t>Benchmark</t>
  </si>
  <si>
    <t>Investidor Anjo</t>
  </si>
  <si>
    <t>Retorno Anual Médio:</t>
  </si>
  <si>
    <t>Participação Acionária Final:</t>
  </si>
  <si>
    <t>Fundador</t>
  </si>
  <si>
    <t>Captalization Table</t>
  </si>
  <si>
    <t>Stock Option Team</t>
  </si>
  <si>
    <t>Quantidade de Ações</t>
  </si>
  <si>
    <t>Quantidade Tota de Ações</t>
  </si>
  <si>
    <t>Valor Unitário da Ação</t>
  </si>
  <si>
    <t>Valor Unitario da Ação</t>
  </si>
  <si>
    <t>Valor a Mercado</t>
  </si>
  <si>
    <t>Angel Investor</t>
  </si>
  <si>
    <t>PreSeed</t>
  </si>
  <si>
    <t>Option Pool</t>
  </si>
  <si>
    <t>Classe de Investidores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</si>
</sst>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164" fontId="0" fillId="0" borderId="0" xfId="0" applyNumberFormat="1" applyBorder="1"/>
    <xf numFmtId="164" fontId="0" fillId="0" borderId="0" xfId="2" applyNumberFormat="1" applyFont="1" applyBorder="1"/>
    <xf numFmtId="165" fontId="0" fillId="0" borderId="1" xfId="1" applyNumberFormat="1" applyFont="1" applyBorder="1"/>
    <xf numFmtId="9" fontId="0" fillId="0" borderId="0" xfId="0" applyNumberFormat="1" applyBorder="1"/>
    <xf numFmtId="0" fontId="0" fillId="0" borderId="0" xfId="0" applyBorder="1"/>
    <xf numFmtId="14" fontId="0" fillId="0" borderId="0" xfId="0" applyNumberFormat="1" applyBorder="1"/>
    <xf numFmtId="44" fontId="0" fillId="0" borderId="0" xfId="2" applyFont="1" applyBorder="1"/>
    <xf numFmtId="164" fontId="0" fillId="0" borderId="1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164" fontId="0" fillId="0" borderId="0" xfId="2" applyNumberFormat="1" applyFont="1"/>
    <xf numFmtId="0" fontId="2" fillId="0" borderId="5" xfId="0" applyFont="1" applyBorder="1" applyAlignment="1">
      <alignment wrapText="1"/>
    </xf>
    <xf numFmtId="9" fontId="0" fillId="0" borderId="1" xfId="0" applyNumberFormat="1" applyBorder="1"/>
    <xf numFmtId="9" fontId="0" fillId="2" borderId="0" xfId="3" applyFont="1" applyFill="1" applyBorder="1"/>
    <xf numFmtId="164" fontId="0" fillId="2" borderId="0" xfId="2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164" fontId="1" fillId="0" borderId="0" xfId="2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65" fontId="2" fillId="0" borderId="6" xfId="1" applyNumberFormat="1" applyFont="1" applyBorder="1" applyAlignment="1">
      <alignment wrapText="1"/>
    </xf>
    <xf numFmtId="165" fontId="0" fillId="0" borderId="4" xfId="1" applyNumberFormat="1" applyFont="1" applyBorder="1" applyAlignment="1">
      <alignment wrapText="1"/>
    </xf>
    <xf numFmtId="165" fontId="0" fillId="0" borderId="4" xfId="1" applyNumberFormat="1" applyFont="1" applyBorder="1"/>
    <xf numFmtId="165" fontId="0" fillId="0" borderId="0" xfId="1" applyNumberFormat="1" applyFont="1"/>
    <xf numFmtId="0" fontId="2" fillId="0" borderId="3" xfId="0" applyFont="1" applyBorder="1" applyAlignment="1">
      <alignment horizontal="center" wrapText="1"/>
    </xf>
    <xf numFmtId="9" fontId="0" fillId="0" borderId="3" xfId="3" applyFont="1" applyBorder="1"/>
    <xf numFmtId="164" fontId="2" fillId="0" borderId="3" xfId="0" applyNumberFormat="1" applyFont="1" applyBorder="1" applyAlignment="1">
      <alignment horizontal="center" wrapText="1"/>
    </xf>
    <xf numFmtId="9" fontId="2" fillId="0" borderId="3" xfId="3" applyFont="1" applyBorder="1"/>
    <xf numFmtId="9" fontId="0" fillId="0" borderId="3" xfId="0" applyNumberFormat="1" applyBorder="1"/>
    <xf numFmtId="0" fontId="0" fillId="0" borderId="0" xfId="0" applyFont="1"/>
    <xf numFmtId="9" fontId="0" fillId="0" borderId="1" xfId="0" applyNumberFormat="1" applyFont="1" applyBorder="1" applyAlignment="1">
      <alignment wrapText="1"/>
    </xf>
    <xf numFmtId="9" fontId="0" fillId="0" borderId="0" xfId="3" applyFont="1" applyBorder="1"/>
    <xf numFmtId="165" fontId="0" fillId="0" borderId="0" xfId="1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Border="1"/>
    <xf numFmtId="14" fontId="0" fillId="0" borderId="4" xfId="0" applyNumberFormat="1" applyBorder="1"/>
    <xf numFmtId="165" fontId="0" fillId="0" borderId="0" xfId="1" applyNumberFormat="1" applyFont="1" applyBorder="1"/>
    <xf numFmtId="165" fontId="2" fillId="0" borderId="2" xfId="1" applyNumberFormat="1" applyFont="1" applyBorder="1" applyAlignment="1">
      <alignment wrapText="1"/>
    </xf>
    <xf numFmtId="0" fontId="2" fillId="0" borderId="7" xfId="0" applyFont="1" applyBorder="1"/>
    <xf numFmtId="165" fontId="2" fillId="0" borderId="7" xfId="0" applyNumberFormat="1" applyFont="1" applyBorder="1"/>
    <xf numFmtId="9" fontId="2" fillId="0" borderId="7" xfId="3" applyFont="1" applyBorder="1"/>
    <xf numFmtId="9" fontId="2" fillId="0" borderId="8" xfId="3" applyFont="1" applyBorder="1"/>
    <xf numFmtId="44" fontId="2" fillId="0" borderId="7" xfId="2" applyFont="1" applyBorder="1"/>
    <xf numFmtId="165" fontId="0" fillId="0" borderId="0" xfId="1" applyNumberFormat="1" applyFont="1" applyFill="1" applyBorder="1"/>
    <xf numFmtId="164" fontId="0" fillId="0" borderId="0" xfId="2" applyNumberFormat="1" applyFont="1" applyBorder="1" applyAlignment="1">
      <alignment wrapText="1"/>
    </xf>
    <xf numFmtId="164" fontId="2" fillId="0" borderId="7" xfId="2" applyNumberFormat="1" applyFont="1" applyBorder="1"/>
    <xf numFmtId="43" fontId="0" fillId="0" borderId="4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Jornada Benchmark de Financiamento da Startup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28666991181362"/>
          <c:y val="0.17310653909424431"/>
          <c:w val="0.95828094810054376"/>
          <c:h val="0.71173092485763712"/>
        </c:manualLayout>
      </c:layout>
      <c:lineChart>
        <c:grouping val="standard"/>
        <c:varyColors val="0"/>
        <c:ser>
          <c:idx val="0"/>
          <c:order val="0"/>
          <c:tx>
            <c:v>Pre Money Valuation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Benchmark!$D$2:$D$11</c:f>
              <c:numCache>
                <c:formatCode>_("$"* #,##0_);_("$"* \(#,##0\);_("$"* "-"??_);_(@_)</c:formatCode>
                <c:ptCount val="10"/>
                <c:pt idx="0">
                  <c:v>1000000</c:v>
                </c:pt>
                <c:pt idx="1">
                  <c:v>1000000</c:v>
                </c:pt>
                <c:pt idx="2">
                  <c:v>4500000</c:v>
                </c:pt>
                <c:pt idx="3">
                  <c:v>10000000</c:v>
                </c:pt>
                <c:pt idx="4">
                  <c:v>50000000</c:v>
                </c:pt>
                <c:pt idx="5">
                  <c:v>200000000</c:v>
                </c:pt>
                <c:pt idx="6">
                  <c:v>350000000</c:v>
                </c:pt>
                <c:pt idx="7">
                  <c:v>600000000</c:v>
                </c:pt>
                <c:pt idx="8">
                  <c:v>1000000000</c:v>
                </c:pt>
                <c:pt idx="9">
                  <c:v>1500000000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F-472C-A097-F00B876ED4D2}"/>
            </c:ext>
          </c:extLst>
        </c:ser>
        <c:ser>
          <c:idx val="1"/>
          <c:order val="1"/>
          <c:tx>
            <c:v>Captação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Benchmark!$A$2:$A$11</c:f>
              <c:strCache>
                <c:ptCount val="10"/>
                <c:pt idx="0">
                  <c:v>Fundador</c:v>
                </c:pt>
                <c:pt idx="1">
                  <c:v>Option Pool</c:v>
                </c:pt>
                <c:pt idx="2">
                  <c:v>Angel</c:v>
                </c:pt>
                <c:pt idx="3">
                  <c:v>Pre Seed</c:v>
                </c:pt>
                <c:pt idx="4">
                  <c:v>Serie A</c:v>
                </c:pt>
                <c:pt idx="5">
                  <c:v>Serie B</c:v>
                </c:pt>
                <c:pt idx="6">
                  <c:v>Serie C</c:v>
                </c:pt>
                <c:pt idx="7">
                  <c:v>Serie D</c:v>
                </c:pt>
                <c:pt idx="8">
                  <c:v>Serie E</c:v>
                </c:pt>
                <c:pt idx="9">
                  <c:v>IPO</c:v>
                </c:pt>
              </c:strCache>
            </c:strRef>
          </c:cat>
          <c:val>
            <c:numRef>
              <c:f>Benchmark!$C$2:$C$11</c:f>
              <c:numCache>
                <c:formatCode>_("$"* #,##0_);_("$"* \(#,##0\);_("$"* "-"??_);_(@_)</c:formatCode>
                <c:ptCount val="10"/>
                <c:pt idx="2">
                  <c:v>600000</c:v>
                </c:pt>
                <c:pt idx="3">
                  <c:v>1200000</c:v>
                </c:pt>
                <c:pt idx="4">
                  <c:v>4500000</c:v>
                </c:pt>
                <c:pt idx="5">
                  <c:v>18000000</c:v>
                </c:pt>
                <c:pt idx="6">
                  <c:v>33000000</c:v>
                </c:pt>
                <c:pt idx="7">
                  <c:v>55000000</c:v>
                </c:pt>
                <c:pt idx="8">
                  <c:v>80000000</c:v>
                </c:pt>
                <c:pt idx="9">
                  <c:v>300000000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3F-472C-A097-F00B876ED4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5266976"/>
        <c:axId val="795267960"/>
      </c:lineChart>
      <c:catAx>
        <c:axId val="7952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7960"/>
        <c:crosses val="autoZero"/>
        <c:auto val="1"/>
        <c:lblAlgn val="ctr"/>
        <c:lblOffset val="100"/>
        <c:tickMarkSkip val="1"/>
        <c:noMultiLvlLbl val="0"/>
      </c:catAx>
      <c:valAx>
        <c:axId val="795267960"/>
        <c:scaling>
          <c:orientation val="minMax"/>
          <c:max val="2000000000"/>
        </c:scaling>
        <c:delete val="0"/>
        <c:axPos val="l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75233</xdr:colOff>
      <xdr:row>0</xdr:row>
      <xdr:rowOff>0</xdr:rowOff>
    </xdr:from>
    <xdr:to>
      <xdr:col>13</xdr:col>
      <xdr:colOff>549413</xdr:colOff>
      <xdr:row>17</xdr:row>
      <xdr:rowOff>110435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13360A-BB82-4594-851A-7E9EC4678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0.35566</cdr:x>
      <cdr:y>0.36018</cdr:y>
    </cdr:from>
    <cdr:to>
      <cdr:x>0.60713</cdr:x>
      <cdr:y>0.60264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C806FB-C72C-4373-BB95-803CDB5D4227}"/>
            </a:ext>
          </a:extLst>
        </cdr:cNvPr>
        <cdr:cNvSpPr txBox="1"/>
      </cdr:nvSpPr>
      <cdr:spPr>
        <a:xfrm xmlns:a="http://schemas.openxmlformats.org/drawingml/2006/main">
          <a:off x="2381942" y="1358347"/>
          <a:ext cx="168413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Retorno Anual Médio do Investidor Anjo:</a:t>
          </a:r>
        </a:p>
        <a:p xmlns:a="http://schemas.openxmlformats.org/drawingml/2006/main">
          <a:pPr algn="ctr"/>
          <a:r>
            <a:rPr lang="en-US" sz="1100" b="1">
              <a:solidFill>
                <a:schemeClr val="bg1">
                  <a:lumMod val="50000"/>
                </a:schemeClr>
              </a:solidFill>
            </a:rPr>
            <a:t>90%a.a.</a:t>
          </a:r>
        </a:p>
      </cdr:txBody>
    </cdr:sp>
  </cdr:relSizeAnchor>
  <cdr:relSizeAnchor xmlns:cdr="http://schemas.openxmlformats.org/drawingml/2006/chartDrawing">
    <cdr:from>
      <cdr:x>0.00113</cdr:x>
      <cdr:y>0.94143</cdr:y>
    </cdr:from>
    <cdr:to>
      <cdr:x>0.46037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7BDA2AC-BB39-4C81-8441-88539BF67F96}"/>
            </a:ext>
          </a:extLst>
        </cdr:cNvPr>
        <cdr:cNvSpPr txBox="1"/>
      </cdr:nvSpPr>
      <cdr:spPr>
        <a:xfrm xmlns:a="http://schemas.openxmlformats.org/drawingml/2006/main">
          <a:off x="7593" y="3550478"/>
          <a:ext cx="3075609" cy="220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0.02669</cdr:x>
      <cdr:y>0.9429</cdr:y>
    </cdr:from>
    <cdr:to>
      <cdr:x>0.55601</cdr:x>
      <cdr:y>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92A41C2-E8AF-4CA8-A624-ED56509C93E9}"/>
            </a:ext>
          </a:extLst>
        </cdr:cNvPr>
        <cdr:cNvSpPr txBox="1"/>
      </cdr:nvSpPr>
      <cdr:spPr>
        <a:xfrm xmlns:a="http://schemas.openxmlformats.org/drawingml/2006/main">
          <a:off x="178766" y="3556000"/>
          <a:ext cx="3544957" cy="215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0.93265</cdr:y>
    </cdr:from>
    <cdr:to>
      <cdr:x>0.98722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EB729B63-2F98-41D6-A83A-4B3176B73D81}"/>
            </a:ext>
          </a:extLst>
        </cdr:cNvPr>
        <cdr:cNvSpPr txBox="1"/>
      </cdr:nvSpPr>
      <cdr:spPr>
        <a:xfrm xmlns:a="http://schemas.openxmlformats.org/drawingml/2006/main">
          <a:off x="0" y="3517348"/>
          <a:ext cx="6611594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 b="1">
              <a:latin typeface="Abadi" panose="020B0604020202020204" pitchFamily="34" charset="0"/>
            </a:rPr>
            <a:t> </a:t>
          </a:r>
          <a:r>
            <a:rPr lang="en-US" sz="900" b="1" i="0">
              <a:latin typeface="Abadi" panose="020B0604020202020204" pitchFamily="34" charset="0"/>
            </a:rPr>
            <a:t>* Desenvolvido</a:t>
          </a:r>
          <a:r>
            <a:rPr lang="en-US" sz="900" b="1" i="0" baseline="0">
              <a:latin typeface="Abadi" panose="020B0604020202020204" pitchFamily="34" charset="0"/>
            </a:rPr>
            <a:t> por: Profa. Liliam Carrete         </a:t>
          </a:r>
          <a:endParaRPr lang="en-US" sz="900" b="1" i="0">
            <a:latin typeface="Abadi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0.12728</cdr:x>
      <cdr:y>0.1918</cdr:y>
    </cdr:from>
    <cdr:to>
      <cdr:x>0.99423</cdr:x>
      <cdr:y>0.28843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CF9EC85D-0317-48EC-8BB5-3E4D558572B2}"/>
            </a:ext>
          </a:extLst>
        </cdr:cNvPr>
        <cdr:cNvSpPr txBox="1"/>
      </cdr:nvSpPr>
      <cdr:spPr>
        <a:xfrm xmlns:a="http://schemas.openxmlformats.org/drawingml/2006/main">
          <a:off x="852419" y="723348"/>
          <a:ext cx="5806109" cy="36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solidFill>
                <a:schemeClr val="bg1">
                  <a:lumMod val="50000"/>
                </a:schemeClr>
              </a:solidFill>
            </a:rPr>
            <a:t>0</a:t>
          </a:r>
          <a:r>
            <a:rPr lang="en-US" sz="1100" b="1" baseline="0">
              <a:solidFill>
                <a:schemeClr val="bg1">
                  <a:lumMod val="50000"/>
                </a:schemeClr>
              </a:solidFill>
            </a:rPr>
            <a:t>                    1                        2                  3                 4                 5                  6                    7               8 anos</a:t>
          </a:r>
          <a:endParaRPr lang="en-US" sz="1100" b="1">
            <a:solidFill>
              <a:schemeClr val="bg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0.13553</cdr:x>
      <cdr:y>0.16252</cdr:y>
    </cdr:from>
    <cdr:to>
      <cdr:x>0.97485</cdr:x>
      <cdr:y>0.16984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192DCA4B-A5A1-4D07-89BE-DFB7F0AEE57C}"/>
            </a:ext>
          </a:extLst>
        </cdr:cNvPr>
        <cdr:cNvCxnSpPr/>
      </cdr:nvCxnSpPr>
      <cdr:spPr>
        <a:xfrm xmlns:a="http://schemas.openxmlformats.org/drawingml/2006/main" flipV="1">
          <a:off x="907637" y="612913"/>
          <a:ext cx="5621130" cy="2761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bg1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66AA-9EB1-4A37-9897-4034882293A2}">
  <dimension ref="A1:CL15"/>
  <sheetViews>
    <sheetView topLeftCell="F4" zoomScale="115" zoomScaleNormal="115" workbookViewId="0">
      <selection activeCell="A16" sqref="A16"/>
    </sheetView>
  </sheetViews>
  <sheetFormatPr defaultRowHeight="14.5" x14ac:dyDescent="0.35"/>
  <cols>
    <col min="1" max="1" width="11.81640625" customWidth="1"/>
    <col min="2" max="2" width="11.08984375" style="39" customWidth="1"/>
    <col min="3" max="3" width="18.1796875" customWidth="1"/>
    <col min="4" max="4" width="16.81640625" customWidth="1"/>
    <col min="5" max="5" width="11.26953125" style="19" customWidth="1"/>
    <col min="6" max="6" width="11.26953125" style="14" customWidth="1"/>
    <col min="7" max="7" width="8.7265625" style="14" customWidth="1"/>
    <col min="8" max="8" width="11.26953125" style="14" customWidth="1"/>
    <col min="9" max="9" width="13.90625" style="11" customWidth="1"/>
    <col min="10" max="10" width="16" style="14" customWidth="1"/>
    <col min="11" max="11" width="10.6328125" style="14" customWidth="1"/>
    <col min="12" max="12" width="8.54296875" style="19" customWidth="1"/>
  </cols>
  <sheetData>
    <row r="1" spans="1:90" s="7" customFormat="1" ht="29.5" thickBot="1" x14ac:dyDescent="0.4">
      <c r="A1" s="20" t="s">
        <v>12</v>
      </c>
      <c r="B1" s="36" t="s">
        <v>1</v>
      </c>
      <c r="C1" s="21" t="s">
        <v>2</v>
      </c>
      <c r="D1" s="21" t="s">
        <v>3</v>
      </c>
      <c r="E1" s="25" t="s">
        <v>10</v>
      </c>
      <c r="F1" s="20"/>
      <c r="G1" s="20"/>
      <c r="H1" s="20"/>
      <c r="I1" s="23"/>
      <c r="J1" s="21"/>
      <c r="K1" s="21"/>
      <c r="L1" s="22"/>
      <c r="M1" s="8"/>
      <c r="R1" s="8"/>
      <c r="S1" s="8"/>
      <c r="W1" s="9"/>
      <c r="X1" s="8"/>
      <c r="Y1" s="8"/>
      <c r="AC1" s="9"/>
      <c r="AD1" s="8"/>
      <c r="AE1" s="8"/>
      <c r="AI1" s="9"/>
      <c r="AJ1" s="8"/>
      <c r="AK1" s="8"/>
      <c r="AO1" s="9"/>
      <c r="AP1" s="8"/>
      <c r="AQ1" s="8"/>
      <c r="AU1" s="9"/>
      <c r="AV1" s="8"/>
      <c r="AW1" s="8"/>
      <c r="BA1" s="9"/>
      <c r="BB1" s="8"/>
      <c r="BC1" s="8"/>
      <c r="BG1" s="9"/>
      <c r="BH1" s="8"/>
      <c r="BI1" s="8"/>
      <c r="BM1" s="9"/>
      <c r="BN1" s="8"/>
      <c r="BO1" s="8"/>
      <c r="BS1" s="9"/>
      <c r="BT1" s="8"/>
      <c r="BU1" s="8"/>
      <c r="BY1" s="9"/>
      <c r="BZ1" s="8"/>
      <c r="CA1" s="8"/>
      <c r="CE1" s="9"/>
      <c r="CF1" s="8"/>
      <c r="CG1" s="8"/>
      <c r="CK1" s="9"/>
      <c r="CL1" s="8"/>
    </row>
    <row r="2" spans="1:90" s="34" customFormat="1" ht="14.5" customHeight="1" thickTop="1" x14ac:dyDescent="0.35">
      <c r="A2" s="29" t="s">
        <v>16</v>
      </c>
      <c r="B2" s="37">
        <v>0</v>
      </c>
      <c r="C2" s="30"/>
      <c r="D2" s="30">
        <v>1000000</v>
      </c>
      <c r="E2" s="46">
        <v>0.8</v>
      </c>
      <c r="F2" s="29"/>
      <c r="G2" s="29"/>
      <c r="H2" s="29"/>
      <c r="I2" s="31"/>
      <c r="J2" s="30"/>
      <c r="K2" s="30"/>
      <c r="L2" s="32"/>
      <c r="M2" s="33"/>
      <c r="R2" s="33"/>
      <c r="S2" s="33"/>
      <c r="W2" s="35"/>
      <c r="X2" s="33"/>
      <c r="Y2" s="33"/>
      <c r="AC2" s="35"/>
      <c r="AD2" s="33"/>
      <c r="AE2" s="33"/>
      <c r="AI2" s="35"/>
      <c r="AJ2" s="33"/>
      <c r="AK2" s="33"/>
      <c r="AO2" s="35"/>
      <c r="AP2" s="33"/>
      <c r="AQ2" s="33"/>
      <c r="AU2" s="35"/>
      <c r="AV2" s="33"/>
      <c r="AW2" s="33"/>
      <c r="BA2" s="35"/>
      <c r="BB2" s="33"/>
      <c r="BC2" s="33"/>
      <c r="BG2" s="35"/>
      <c r="BH2" s="33"/>
      <c r="BI2" s="33"/>
      <c r="BM2" s="35"/>
      <c r="BN2" s="33"/>
      <c r="BO2" s="33"/>
      <c r="BS2" s="35"/>
      <c r="BT2" s="33"/>
      <c r="BU2" s="33"/>
      <c r="BY2" s="35"/>
      <c r="BZ2" s="33"/>
      <c r="CA2" s="33"/>
      <c r="CE2" s="35"/>
      <c r="CF2" s="33"/>
      <c r="CG2" s="33"/>
      <c r="CK2" s="35"/>
      <c r="CL2" s="33"/>
    </row>
    <row r="3" spans="1:90" x14ac:dyDescent="0.35">
      <c r="A3" s="29" t="s">
        <v>26</v>
      </c>
      <c r="B3" s="37"/>
      <c r="C3" s="30"/>
      <c r="D3" s="30">
        <v>1000000</v>
      </c>
      <c r="E3" s="46">
        <v>0.2</v>
      </c>
      <c r="F3" s="13"/>
      <c r="H3" s="15"/>
      <c r="J3" s="16"/>
      <c r="K3" s="16"/>
      <c r="L3" s="17"/>
      <c r="M3" s="2"/>
      <c r="P3" s="3"/>
      <c r="Q3" s="3"/>
      <c r="R3" s="2"/>
      <c r="S3" s="3"/>
      <c r="T3" s="3"/>
      <c r="U3" s="3"/>
      <c r="V3" s="3"/>
      <c r="W3" s="1"/>
      <c r="X3" s="2"/>
      <c r="Y3" s="2"/>
      <c r="AA3" s="4"/>
      <c r="AC3" s="1"/>
      <c r="AD3" s="2"/>
      <c r="AE3" s="2"/>
      <c r="AF3" s="3"/>
      <c r="AG3" s="6"/>
      <c r="AH3" s="3"/>
      <c r="AI3" s="1"/>
      <c r="AJ3" s="2"/>
      <c r="AK3" s="2"/>
      <c r="AL3" s="3"/>
      <c r="AM3" s="6"/>
      <c r="AN3" s="3"/>
      <c r="AO3" s="1"/>
      <c r="AP3" s="2"/>
      <c r="AQ3" s="2"/>
      <c r="AR3" s="3"/>
      <c r="AS3" s="6"/>
      <c r="AT3" s="3"/>
      <c r="AU3" s="1"/>
      <c r="AV3" s="2"/>
      <c r="AW3" s="2"/>
      <c r="AX3" s="3"/>
      <c r="AY3" s="6"/>
      <c r="AZ3" s="3"/>
      <c r="BA3" s="1"/>
      <c r="BB3" s="2"/>
      <c r="BC3" s="2"/>
      <c r="BD3" s="3"/>
      <c r="BE3" s="6"/>
      <c r="BF3" s="3"/>
      <c r="BG3" s="1"/>
      <c r="BH3" s="2"/>
      <c r="BI3" s="2"/>
      <c r="BJ3" s="3"/>
      <c r="BK3" s="6"/>
      <c r="BL3" s="3"/>
      <c r="BM3" s="1"/>
      <c r="BN3" s="2"/>
      <c r="BO3" s="2"/>
      <c r="BP3" s="3"/>
      <c r="BQ3" s="6"/>
      <c r="BR3" s="3"/>
      <c r="BS3" s="1"/>
      <c r="BT3" s="2"/>
      <c r="BU3" s="2"/>
      <c r="BV3" s="3"/>
      <c r="BW3" s="6"/>
      <c r="BX3" s="3"/>
      <c r="BY3" s="1"/>
      <c r="BZ3" s="2"/>
      <c r="CA3" s="2"/>
      <c r="CB3" s="3"/>
      <c r="CC3" s="6"/>
      <c r="CD3" s="3"/>
      <c r="CE3" s="1"/>
      <c r="CF3" s="2"/>
      <c r="CG3" s="5"/>
      <c r="CH3" s="3"/>
      <c r="CI3" s="6"/>
      <c r="CJ3" s="3"/>
      <c r="CK3" s="1"/>
      <c r="CL3" s="2"/>
    </row>
    <row r="4" spans="1:90" x14ac:dyDescent="0.35">
      <c r="A4" t="s">
        <v>0</v>
      </c>
      <c r="B4" s="38">
        <v>1</v>
      </c>
      <c r="C4" s="10">
        <v>600000</v>
      </c>
      <c r="D4" s="11">
        <v>4500000</v>
      </c>
      <c r="E4" s="26">
        <f>C4/(D4+C4)</f>
        <v>0.11764705882352941</v>
      </c>
      <c r="F4" s="13"/>
      <c r="H4" s="13"/>
      <c r="J4" s="18"/>
      <c r="K4" s="18"/>
      <c r="L4" s="17"/>
    </row>
    <row r="5" spans="1:90" x14ac:dyDescent="0.35">
      <c r="A5" t="s">
        <v>9</v>
      </c>
      <c r="B5" s="38">
        <v>2</v>
      </c>
      <c r="C5" s="10">
        <v>1200000</v>
      </c>
      <c r="D5" s="18">
        <v>10000000</v>
      </c>
      <c r="E5" s="26">
        <f>C5/(C5+D5)</f>
        <v>0.10714285714285714</v>
      </c>
      <c r="F5" s="13"/>
      <c r="H5" s="1"/>
      <c r="I5" s="24"/>
      <c r="J5" s="18"/>
      <c r="K5" s="27"/>
      <c r="L5" s="12"/>
    </row>
    <row r="6" spans="1:90" x14ac:dyDescent="0.35">
      <c r="A6" t="s">
        <v>4</v>
      </c>
      <c r="B6" s="38">
        <v>3</v>
      </c>
      <c r="C6" s="10">
        <v>4500000</v>
      </c>
      <c r="D6" s="11">
        <v>50000000</v>
      </c>
      <c r="E6" s="26">
        <f t="shared" ref="E6:E11" si="0">C6/(C6+D6)</f>
        <v>8.2568807339449546E-2</v>
      </c>
      <c r="F6" s="13"/>
      <c r="G6" s="15"/>
      <c r="H6" s="1"/>
      <c r="I6" s="24"/>
      <c r="J6" s="18"/>
      <c r="K6" s="28"/>
      <c r="L6" s="12"/>
    </row>
    <row r="7" spans="1:90" x14ac:dyDescent="0.35">
      <c r="A7" s="1" t="s">
        <v>5</v>
      </c>
      <c r="B7" s="38">
        <v>4</v>
      </c>
      <c r="C7" s="10">
        <v>18000000</v>
      </c>
      <c r="D7" s="11">
        <v>200000000</v>
      </c>
      <c r="E7" s="26">
        <f t="shared" si="0"/>
        <v>8.2568807339449546E-2</v>
      </c>
      <c r="F7" s="13"/>
      <c r="H7" s="1"/>
      <c r="I7" s="24"/>
      <c r="J7" s="18"/>
      <c r="K7" s="28"/>
      <c r="L7" s="12"/>
    </row>
    <row r="8" spans="1:90" x14ac:dyDescent="0.35">
      <c r="A8" t="s">
        <v>6</v>
      </c>
      <c r="B8" s="38">
        <v>5</v>
      </c>
      <c r="C8" s="10">
        <v>33000000</v>
      </c>
      <c r="D8" s="11">
        <v>350000000</v>
      </c>
      <c r="E8" s="26">
        <f t="shared" si="0"/>
        <v>8.6161879895561358E-2</v>
      </c>
      <c r="F8" s="13"/>
      <c r="H8" s="1"/>
      <c r="I8" s="24"/>
      <c r="J8" s="18"/>
      <c r="K8" s="28"/>
      <c r="L8" s="12"/>
    </row>
    <row r="9" spans="1:90" x14ac:dyDescent="0.35">
      <c r="A9" t="s">
        <v>7</v>
      </c>
      <c r="B9" s="38">
        <v>6</v>
      </c>
      <c r="C9" s="10">
        <v>55000000</v>
      </c>
      <c r="D9" s="11">
        <v>600000000</v>
      </c>
      <c r="E9" s="26">
        <f t="shared" si="0"/>
        <v>8.3969465648854963E-2</v>
      </c>
      <c r="F9" s="13"/>
      <c r="H9" s="1"/>
      <c r="I9" s="24"/>
      <c r="J9" s="18"/>
      <c r="K9" s="28"/>
      <c r="L9" s="12"/>
      <c r="O9" s="45"/>
    </row>
    <row r="10" spans="1:90" x14ac:dyDescent="0.35">
      <c r="A10" t="s">
        <v>11</v>
      </c>
      <c r="B10" s="38">
        <v>7</v>
      </c>
      <c r="C10" s="10">
        <v>80000000</v>
      </c>
      <c r="D10" s="11">
        <v>1000000000</v>
      </c>
      <c r="E10" s="26">
        <f t="shared" si="0"/>
        <v>7.407407407407407E-2</v>
      </c>
      <c r="F10" s="13"/>
      <c r="H10" s="15"/>
      <c r="J10" s="18"/>
      <c r="K10" s="18"/>
      <c r="L10" s="12"/>
    </row>
    <row r="11" spans="1:90" x14ac:dyDescent="0.35">
      <c r="A11" t="s">
        <v>8</v>
      </c>
      <c r="B11" s="38">
        <v>8</v>
      </c>
      <c r="C11" s="10">
        <v>300000000</v>
      </c>
      <c r="D11" s="11">
        <v>1500000000</v>
      </c>
      <c r="E11" s="26">
        <f t="shared" si="0"/>
        <v>0.16666666666666666</v>
      </c>
      <c r="F11" s="13"/>
      <c r="H11" s="15"/>
      <c r="J11" s="18"/>
      <c r="K11" s="18"/>
      <c r="L11" s="12"/>
    </row>
    <row r="12" spans="1:90" x14ac:dyDescent="0.35">
      <c r="B12" s="38"/>
      <c r="C12" s="10"/>
      <c r="D12" s="47"/>
      <c r="E12" s="26"/>
      <c r="F12" s="13"/>
      <c r="H12" s="15"/>
      <c r="J12" s="18"/>
      <c r="K12" s="18"/>
      <c r="L12" s="12"/>
    </row>
    <row r="13" spans="1:90" x14ac:dyDescent="0.35">
      <c r="A13" s="64" t="s">
        <v>13</v>
      </c>
      <c r="B13" s="64"/>
      <c r="C13" s="64"/>
      <c r="D13" s="64"/>
      <c r="E13" s="65"/>
      <c r="F13" s="13"/>
      <c r="H13" s="15"/>
      <c r="J13" s="18"/>
      <c r="K13" s="18"/>
      <c r="L13" s="12"/>
    </row>
    <row r="14" spans="1:90" ht="43.5" x14ac:dyDescent="0.35">
      <c r="A14" s="40" t="s">
        <v>15</v>
      </c>
      <c r="B14" s="41">
        <f>E4*(1-E5)*(1-E6)*(1-E7)*(1-E8)*(1-E9)*(1-E10)</f>
        <v>6.8527599836799985E-2</v>
      </c>
      <c r="C14" s="42" t="s">
        <v>14</v>
      </c>
      <c r="D14" s="43">
        <f>((B14*(D11))/C4)^(1/B11)-1</f>
        <v>0.90206647614081326</v>
      </c>
      <c r="E14" s="44"/>
      <c r="H14" s="15"/>
      <c r="J14" s="11"/>
      <c r="K14" s="11"/>
      <c r="L14" s="12"/>
    </row>
    <row r="15" spans="1:90" x14ac:dyDescent="0.35">
      <c r="B15" s="38"/>
      <c r="C15" s="10"/>
      <c r="D15" s="11"/>
    </row>
  </sheetData>
  <mergeCells count="1">
    <mergeCell ref="A13:E1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0E0B3-072B-4249-B68C-8FC50CB4252E}">
  <dimension ref="A1:BS12"/>
  <sheetViews>
    <sheetView tabSelected="1" topLeftCell="L1" workbookViewId="0">
      <selection activeCell="AI3" sqref="AI3"/>
    </sheetView>
  </sheetViews>
  <sheetFormatPr defaultRowHeight="14.5" x14ac:dyDescent="0.35"/>
  <cols>
    <col min="1" max="1" width="21.6328125" customWidth="1"/>
    <col min="3" max="3" width="15.26953125" customWidth="1"/>
    <col min="4" max="6" width="14.26953125" customWidth="1"/>
    <col min="7" max="7" width="11.453125" customWidth="1"/>
    <col min="10" max="12" width="15.54296875" customWidth="1"/>
    <col min="13" max="15" width="12" customWidth="1"/>
    <col min="18" max="23" width="13.7265625" customWidth="1"/>
    <col min="24" max="31" width="12" customWidth="1"/>
    <col min="32" max="33" width="11.6328125" customWidth="1"/>
    <col min="34" max="35" width="14.81640625" customWidth="1"/>
    <col min="36" max="37" width="11.6328125" customWidth="1"/>
    <col min="38" max="38" width="13.90625" customWidth="1"/>
    <col min="39" max="39" width="11.6328125" customWidth="1"/>
    <col min="40" max="41" width="12" customWidth="1"/>
    <col min="42" max="43" width="15.36328125" customWidth="1"/>
    <col min="44" max="45" width="12" customWidth="1"/>
    <col min="46" max="46" width="13.81640625" customWidth="1"/>
    <col min="47" max="47" width="12" customWidth="1"/>
    <col min="48" max="48" width="16.7265625" customWidth="1"/>
    <col min="49" max="49" width="8.54296875" customWidth="1"/>
    <col min="50" max="51" width="16.7265625" customWidth="1"/>
    <col min="52" max="53" width="10.6328125" customWidth="1"/>
    <col min="54" max="54" width="13.26953125" customWidth="1"/>
    <col min="55" max="55" width="10.6328125" customWidth="1"/>
    <col min="56" max="56" width="16.7265625" customWidth="1"/>
    <col min="57" max="57" width="8.1796875" customWidth="1"/>
    <col min="58" max="59" width="16.7265625" customWidth="1"/>
    <col min="60" max="60" width="11.36328125" customWidth="1"/>
    <col min="61" max="62" width="16.7265625" customWidth="1"/>
    <col min="63" max="63" width="11.36328125" customWidth="1"/>
    <col min="64" max="64" width="16.7265625" customWidth="1"/>
    <col min="65" max="65" width="8" customWidth="1"/>
    <col min="66" max="67" width="16.7265625" customWidth="1"/>
    <col min="68" max="69" width="11.36328125" customWidth="1"/>
    <col min="70" max="70" width="17.7265625" customWidth="1"/>
    <col min="71" max="71" width="11.36328125" customWidth="1"/>
  </cols>
  <sheetData>
    <row r="1" spans="1:71" ht="44" thickBot="1" x14ac:dyDescent="0.4">
      <c r="A1" s="20" t="s">
        <v>17</v>
      </c>
      <c r="B1" s="36" t="s">
        <v>1</v>
      </c>
      <c r="C1" s="21" t="s">
        <v>2</v>
      </c>
      <c r="D1" s="21" t="s">
        <v>3</v>
      </c>
      <c r="E1" s="21" t="s">
        <v>19</v>
      </c>
      <c r="F1" s="21" t="s">
        <v>21</v>
      </c>
      <c r="G1" s="25" t="s">
        <v>10</v>
      </c>
      <c r="H1" s="49" t="s">
        <v>24</v>
      </c>
      <c r="I1" s="54" t="s">
        <v>1</v>
      </c>
      <c r="J1" s="21" t="s">
        <v>2</v>
      </c>
      <c r="K1" s="21" t="s">
        <v>3</v>
      </c>
      <c r="L1" s="21" t="s">
        <v>19</v>
      </c>
      <c r="M1" s="21" t="s">
        <v>21</v>
      </c>
      <c r="N1" s="21" t="s">
        <v>23</v>
      </c>
      <c r="O1" s="25" t="s">
        <v>10</v>
      </c>
      <c r="P1" s="49" t="s">
        <v>25</v>
      </c>
      <c r="Q1" s="54" t="s">
        <v>1</v>
      </c>
      <c r="R1" s="21" t="s">
        <v>2</v>
      </c>
      <c r="S1" s="21" t="s">
        <v>3</v>
      </c>
      <c r="T1" s="21" t="s">
        <v>19</v>
      </c>
      <c r="U1" s="21" t="s">
        <v>22</v>
      </c>
      <c r="V1" s="21" t="s">
        <v>23</v>
      </c>
      <c r="W1" s="25" t="s">
        <v>10</v>
      </c>
      <c r="X1" s="49" t="s">
        <v>4</v>
      </c>
      <c r="Y1" s="54" t="s">
        <v>1</v>
      </c>
      <c r="Z1" s="21" t="s">
        <v>2</v>
      </c>
      <c r="AA1" s="21" t="s">
        <v>3</v>
      </c>
      <c r="AB1" s="21" t="s">
        <v>19</v>
      </c>
      <c r="AC1" s="21" t="s">
        <v>22</v>
      </c>
      <c r="AD1" s="21" t="s">
        <v>23</v>
      </c>
      <c r="AE1" s="25" t="s">
        <v>10</v>
      </c>
      <c r="AF1" s="49" t="s">
        <v>5</v>
      </c>
      <c r="AG1" s="54" t="s">
        <v>1</v>
      </c>
      <c r="AH1" s="21" t="s">
        <v>2</v>
      </c>
      <c r="AI1" s="21" t="s">
        <v>3</v>
      </c>
      <c r="AJ1" s="21" t="s">
        <v>19</v>
      </c>
      <c r="AK1" s="21" t="s">
        <v>22</v>
      </c>
      <c r="AL1" s="21" t="s">
        <v>23</v>
      </c>
      <c r="AM1" s="25" t="s">
        <v>10</v>
      </c>
      <c r="AN1" s="49" t="s">
        <v>6</v>
      </c>
      <c r="AO1" s="54" t="s">
        <v>1</v>
      </c>
      <c r="AP1" s="21" t="s">
        <v>2</v>
      </c>
      <c r="AQ1" s="21" t="s">
        <v>3</v>
      </c>
      <c r="AR1" s="21" t="s">
        <v>19</v>
      </c>
      <c r="AS1" s="21" t="s">
        <v>22</v>
      </c>
      <c r="AT1" s="21" t="s">
        <v>23</v>
      </c>
      <c r="AU1" s="25" t="s">
        <v>10</v>
      </c>
      <c r="AV1" s="49" t="s">
        <v>7</v>
      </c>
      <c r="AW1" s="54" t="s">
        <v>1</v>
      </c>
      <c r="AX1" s="21" t="s">
        <v>2</v>
      </c>
      <c r="AY1" s="21" t="s">
        <v>3</v>
      </c>
      <c r="AZ1" s="21" t="s">
        <v>19</v>
      </c>
      <c r="BA1" s="21" t="s">
        <v>22</v>
      </c>
      <c r="BB1" s="21" t="s">
        <v>23</v>
      </c>
      <c r="BC1" s="25" t="s">
        <v>10</v>
      </c>
      <c r="BD1" s="49" t="s">
        <v>11</v>
      </c>
      <c r="BE1" s="54" t="s">
        <v>1</v>
      </c>
      <c r="BF1" s="21" t="s">
        <v>2</v>
      </c>
      <c r="BG1" s="21" t="s">
        <v>3</v>
      </c>
      <c r="BH1" s="21" t="s">
        <v>19</v>
      </c>
      <c r="BI1" s="21" t="s">
        <v>22</v>
      </c>
      <c r="BJ1" s="21" t="s">
        <v>23</v>
      </c>
      <c r="BK1" s="25" t="s">
        <v>10</v>
      </c>
      <c r="BL1" s="49" t="s">
        <v>27</v>
      </c>
      <c r="BM1" s="54" t="s">
        <v>1</v>
      </c>
      <c r="BN1" s="21" t="s">
        <v>2</v>
      </c>
      <c r="BO1" s="21" t="s">
        <v>3</v>
      </c>
      <c r="BP1" s="21" t="s">
        <v>19</v>
      </c>
      <c r="BQ1" s="21" t="s">
        <v>22</v>
      </c>
      <c r="BR1" s="21" t="s">
        <v>23</v>
      </c>
      <c r="BS1" s="25" t="s">
        <v>10</v>
      </c>
    </row>
    <row r="2" spans="1:71" ht="29.5" thickTop="1" x14ac:dyDescent="0.35">
      <c r="A2" s="29" t="s">
        <v>16</v>
      </c>
      <c r="B2" s="63">
        <v>0</v>
      </c>
      <c r="C2" s="30">
        <v>0</v>
      </c>
      <c r="D2" s="30">
        <v>0</v>
      </c>
      <c r="E2" s="48">
        <v>800000</v>
      </c>
      <c r="F2" s="48"/>
      <c r="G2" s="46">
        <v>0.8</v>
      </c>
      <c r="H2" s="50" t="s">
        <v>16</v>
      </c>
      <c r="I2" s="48">
        <v>0</v>
      </c>
      <c r="J2" s="30">
        <v>0</v>
      </c>
      <c r="K2" s="30">
        <v>0</v>
      </c>
      <c r="L2" s="48">
        <f>E2</f>
        <v>800000</v>
      </c>
      <c r="M2" s="48"/>
      <c r="N2" s="48">
        <f>L2*M12</f>
        <v>3600000</v>
      </c>
      <c r="O2" s="46">
        <f>L2/L12</f>
        <v>0.70588235294117652</v>
      </c>
      <c r="P2" s="50" t="s">
        <v>16</v>
      </c>
      <c r="Q2" s="48">
        <v>0</v>
      </c>
      <c r="R2" s="30">
        <v>0</v>
      </c>
      <c r="S2" s="30">
        <v>0</v>
      </c>
      <c r="T2" s="48">
        <f>L2</f>
        <v>800000</v>
      </c>
      <c r="U2" s="48"/>
      <c r="V2" s="61">
        <f>T2*U12</f>
        <v>7058823.5294117648</v>
      </c>
      <c r="W2" s="46">
        <f>T2/T12</f>
        <v>0.63025210084033623</v>
      </c>
      <c r="X2" s="50" t="s">
        <v>16</v>
      </c>
      <c r="Y2" s="48">
        <v>0</v>
      </c>
      <c r="Z2" s="30">
        <v>0</v>
      </c>
      <c r="AA2" s="30">
        <v>0</v>
      </c>
      <c r="AB2" s="48">
        <f>T2</f>
        <v>800000</v>
      </c>
      <c r="AC2" s="48"/>
      <c r="AD2" s="61">
        <f>AB2*AC12</f>
        <v>31512605.042016812</v>
      </c>
      <c r="AE2" s="46">
        <f>AB2/AB12</f>
        <v>0.57821293655076711</v>
      </c>
      <c r="AF2" s="50" t="s">
        <v>16</v>
      </c>
      <c r="AG2" s="48">
        <v>0</v>
      </c>
      <c r="AH2" s="30">
        <v>0</v>
      </c>
      <c r="AI2" s="30">
        <v>0</v>
      </c>
      <c r="AJ2" s="48">
        <f>AB2</f>
        <v>800000</v>
      </c>
      <c r="AK2" s="48"/>
      <c r="AL2" s="61">
        <f>AJ2*AK12</f>
        <v>115642587.31015342</v>
      </c>
      <c r="AM2" s="46">
        <f>AJ2/AJ12</f>
        <v>0.53047058399152947</v>
      </c>
      <c r="AN2" s="50" t="s">
        <v>16</v>
      </c>
      <c r="AO2" s="48">
        <v>0</v>
      </c>
      <c r="AP2" s="30">
        <v>0</v>
      </c>
      <c r="AQ2" s="30">
        <v>0</v>
      </c>
      <c r="AR2" s="48">
        <f>AJ2</f>
        <v>800000</v>
      </c>
      <c r="AS2" s="48"/>
      <c r="AT2" s="61">
        <f>AR2*AS12</f>
        <v>185664704.3970353</v>
      </c>
      <c r="AU2" s="46">
        <f>AR2/AR12</f>
        <v>0.48476424124552298</v>
      </c>
      <c r="AV2" s="50" t="s">
        <v>16</v>
      </c>
      <c r="AW2" s="48">
        <v>0</v>
      </c>
      <c r="AX2" s="30">
        <v>0</v>
      </c>
      <c r="AY2" s="30">
        <v>0</v>
      </c>
      <c r="AZ2" s="48">
        <f>AR2</f>
        <v>800000</v>
      </c>
      <c r="BA2" s="48"/>
      <c r="BB2" s="61">
        <f>AZ2*BA12</f>
        <v>290858544.7473138</v>
      </c>
      <c r="BC2" s="46">
        <f>AZ2/AZ12</f>
        <v>0.44405884694246384</v>
      </c>
      <c r="BD2" s="50" t="s">
        <v>16</v>
      </c>
      <c r="BE2" s="48">
        <v>0</v>
      </c>
      <c r="BF2" s="30">
        <v>0</v>
      </c>
      <c r="BG2" s="30">
        <v>0</v>
      </c>
      <c r="BH2" s="48">
        <f>AZ2</f>
        <v>800000</v>
      </c>
      <c r="BI2" s="30"/>
      <c r="BJ2" s="61">
        <f>BH2*BI12</f>
        <v>444058846.94246382</v>
      </c>
      <c r="BK2" s="46">
        <f>BH2/BH12</f>
        <v>0.42249852162154744</v>
      </c>
      <c r="BL2" s="50" t="s">
        <v>16</v>
      </c>
      <c r="BM2" s="48">
        <v>0</v>
      </c>
      <c r="BN2" s="30">
        <v>0</v>
      </c>
      <c r="BO2" s="30">
        <v>0</v>
      </c>
      <c r="BP2" s="48">
        <f>BH2</f>
        <v>800000</v>
      </c>
      <c r="BQ2" s="48"/>
      <c r="BR2" s="61">
        <f>BP2*BQ12</f>
        <v>633747782.43232107</v>
      </c>
      <c r="BS2" s="46">
        <f>BP2/BP12</f>
        <v>0.36373538418202589</v>
      </c>
    </row>
    <row r="3" spans="1:71" ht="14.5" customHeight="1" x14ac:dyDescent="0.35">
      <c r="A3" s="29" t="s">
        <v>26</v>
      </c>
      <c r="B3" s="37"/>
      <c r="C3" s="30"/>
      <c r="D3" s="30"/>
      <c r="E3" s="48">
        <v>200000</v>
      </c>
      <c r="F3" s="48"/>
      <c r="G3" s="46">
        <v>0.2</v>
      </c>
      <c r="H3" s="50" t="s">
        <v>18</v>
      </c>
      <c r="I3" s="48"/>
      <c r="J3" s="30"/>
      <c r="K3" s="30"/>
      <c r="L3" s="48">
        <f>E3</f>
        <v>200000</v>
      </c>
      <c r="M3" s="48"/>
      <c r="N3" s="48">
        <f>L3*M12</f>
        <v>900000</v>
      </c>
      <c r="O3" s="46">
        <f>L3/L12</f>
        <v>0.17647058823529413</v>
      </c>
      <c r="P3" s="50" t="s">
        <v>18</v>
      </c>
      <c r="Q3" s="48"/>
      <c r="R3" s="30"/>
      <c r="S3" s="30"/>
      <c r="T3" s="48">
        <f>L3</f>
        <v>200000</v>
      </c>
      <c r="U3" s="48"/>
      <c r="V3" s="61">
        <f>T3*U12</f>
        <v>1764705.8823529412</v>
      </c>
      <c r="W3" s="46">
        <f>T3/T12</f>
        <v>0.15756302521008406</v>
      </c>
      <c r="X3" s="50" t="s">
        <v>18</v>
      </c>
      <c r="Y3" s="48"/>
      <c r="Z3" s="30"/>
      <c r="AA3" s="30"/>
      <c r="AB3" s="48">
        <f>T3</f>
        <v>200000</v>
      </c>
      <c r="AC3" s="48"/>
      <c r="AD3" s="61">
        <f>AB3*AC12</f>
        <v>7878151.2605042029</v>
      </c>
      <c r="AE3" s="46">
        <f>AB3/AB12</f>
        <v>0.14455323413769178</v>
      </c>
      <c r="AF3" s="50" t="s">
        <v>18</v>
      </c>
      <c r="AG3" s="48"/>
      <c r="AH3" s="30"/>
      <c r="AI3" s="30"/>
      <c r="AJ3" s="48">
        <f t="shared" ref="AJ3:AJ6" si="0">AB3</f>
        <v>200000</v>
      </c>
      <c r="AK3" s="48"/>
      <c r="AL3" s="61">
        <f>AJ3*AK12</f>
        <v>28910646.827538356</v>
      </c>
      <c r="AM3" s="46">
        <f>AJ3/AJ12</f>
        <v>0.13261764599788237</v>
      </c>
      <c r="AN3" s="50" t="s">
        <v>18</v>
      </c>
      <c r="AO3" s="48"/>
      <c r="AP3" s="30"/>
      <c r="AQ3" s="30"/>
      <c r="AR3" s="48">
        <f t="shared" ref="AR3:AR6" si="1">AJ3</f>
        <v>200000</v>
      </c>
      <c r="AS3" s="48"/>
      <c r="AT3" s="61">
        <f>AR3*AS12</f>
        <v>46416176.099258825</v>
      </c>
      <c r="AU3" s="46">
        <f>AR3/AR12</f>
        <v>0.12119106031138074</v>
      </c>
      <c r="AV3" s="50" t="s">
        <v>18</v>
      </c>
      <c r="AW3" s="48"/>
      <c r="AX3" s="30"/>
      <c r="AY3" s="30"/>
      <c r="AZ3" s="48">
        <f t="shared" ref="AZ3:AZ6" si="2">AR3</f>
        <v>200000</v>
      </c>
      <c r="BA3" s="48"/>
      <c r="BB3" s="61">
        <f>AZ3*BA12</f>
        <v>72714636.186828449</v>
      </c>
      <c r="BC3" s="46">
        <f>AZ3/AZ12</f>
        <v>0.11101471173561596</v>
      </c>
      <c r="BD3" s="50" t="s">
        <v>18</v>
      </c>
      <c r="BE3" s="48"/>
      <c r="BF3" s="30"/>
      <c r="BG3" s="30"/>
      <c r="BH3" s="48">
        <f t="shared" ref="BH3:BH6" si="3">AZ3</f>
        <v>200000</v>
      </c>
      <c r="BI3" s="30"/>
      <c r="BJ3" s="61">
        <f>BH3*BI12</f>
        <v>111014711.73561595</v>
      </c>
      <c r="BK3" s="46">
        <f>BH3/BH12</f>
        <v>0.10562463040538686</v>
      </c>
      <c r="BL3" s="50" t="s">
        <v>18</v>
      </c>
      <c r="BM3" s="48"/>
      <c r="BN3" s="30"/>
      <c r="BO3" s="30"/>
      <c r="BP3" s="48">
        <f t="shared" ref="BP3:BP6" si="4">BH3</f>
        <v>200000</v>
      </c>
      <c r="BQ3" s="48"/>
      <c r="BR3" s="61">
        <f>BP3*BQ12</f>
        <v>158436945.60808027</v>
      </c>
      <c r="BS3" s="46">
        <f>BP3/BP12</f>
        <v>9.0933846045506472E-2</v>
      </c>
    </row>
    <row r="4" spans="1:71" x14ac:dyDescent="0.35">
      <c r="B4" s="38"/>
      <c r="C4" s="10"/>
      <c r="D4" s="11"/>
      <c r="E4" s="11"/>
      <c r="F4" s="11"/>
      <c r="G4" s="26"/>
      <c r="H4" s="51" t="s">
        <v>0</v>
      </c>
      <c r="I4" s="53">
        <v>1</v>
      </c>
      <c r="J4" s="10">
        <v>600000</v>
      </c>
      <c r="K4" s="11">
        <v>4500000</v>
      </c>
      <c r="L4" s="53">
        <f>J4/M12</f>
        <v>133333.33333333334</v>
      </c>
      <c r="M4" s="11"/>
      <c r="N4" s="11">
        <f>L4*M12</f>
        <v>600000</v>
      </c>
      <c r="O4" s="26">
        <f>L4/L12</f>
        <v>0.11764705882352942</v>
      </c>
      <c r="P4" s="51" t="s">
        <v>0</v>
      </c>
      <c r="Q4" s="53">
        <v>1</v>
      </c>
      <c r="R4" s="10">
        <v>600000</v>
      </c>
      <c r="S4" s="11">
        <v>4500000</v>
      </c>
      <c r="T4" s="53">
        <f>L4</f>
        <v>133333.33333333334</v>
      </c>
      <c r="U4" s="53"/>
      <c r="V4" s="11">
        <f>T4*U12</f>
        <v>1176470.5882352942</v>
      </c>
      <c r="W4" s="26">
        <f>T4/T12</f>
        <v>0.1050420168067227</v>
      </c>
      <c r="X4" s="51" t="s">
        <v>0</v>
      </c>
      <c r="Y4" s="53">
        <v>1</v>
      </c>
      <c r="Z4" s="10">
        <v>600000</v>
      </c>
      <c r="AA4" s="11">
        <v>4500000</v>
      </c>
      <c r="AB4" s="53">
        <f>T4</f>
        <v>133333.33333333334</v>
      </c>
      <c r="AC4" s="53"/>
      <c r="AD4" s="11">
        <f>AB4*AC12</f>
        <v>5252100.8403361356</v>
      </c>
      <c r="AE4" s="26">
        <f>AB4/AB12</f>
        <v>9.636882275846119E-2</v>
      </c>
      <c r="AF4" s="51" t="s">
        <v>0</v>
      </c>
      <c r="AG4" s="53">
        <v>1</v>
      </c>
      <c r="AH4" s="10">
        <v>600000</v>
      </c>
      <c r="AI4" s="11">
        <v>4500000</v>
      </c>
      <c r="AJ4" s="48">
        <f t="shared" si="0"/>
        <v>133333.33333333334</v>
      </c>
      <c r="AK4" s="53"/>
      <c r="AL4" s="11">
        <f>AJ4*AK12</f>
        <v>19273764.55169224</v>
      </c>
      <c r="AM4" s="26">
        <f>AJ4/AJ12</f>
        <v>8.8411763998588244E-2</v>
      </c>
      <c r="AN4" s="51" t="s">
        <v>0</v>
      </c>
      <c r="AO4" s="53">
        <v>1</v>
      </c>
      <c r="AP4" s="10">
        <v>600000</v>
      </c>
      <c r="AQ4" s="11">
        <v>4500000</v>
      </c>
      <c r="AR4" s="48">
        <f t="shared" si="1"/>
        <v>133333.33333333334</v>
      </c>
      <c r="AS4" s="48"/>
      <c r="AT4" s="11">
        <f>AR4*AS12</f>
        <v>30944117.399505887</v>
      </c>
      <c r="AU4" s="26">
        <f>AR4/AR12</f>
        <v>8.0794040207587167E-2</v>
      </c>
      <c r="AV4" s="51" t="s">
        <v>0</v>
      </c>
      <c r="AW4" s="53">
        <v>1</v>
      </c>
      <c r="AX4" s="10">
        <v>600000</v>
      </c>
      <c r="AY4" s="11">
        <v>4500000</v>
      </c>
      <c r="AZ4" s="48">
        <f t="shared" si="2"/>
        <v>133333.33333333334</v>
      </c>
      <c r="BA4" s="53"/>
      <c r="BB4" s="11">
        <f>AZ4*BA12</f>
        <v>48476424.12455231</v>
      </c>
      <c r="BC4" s="26">
        <f>AZ4/AZ12</f>
        <v>7.4009807823743973E-2</v>
      </c>
      <c r="BD4" s="51" t="s">
        <v>0</v>
      </c>
      <c r="BE4" s="53">
        <v>1</v>
      </c>
      <c r="BF4" s="10">
        <v>600000</v>
      </c>
      <c r="BG4" s="11">
        <v>4500000</v>
      </c>
      <c r="BH4" s="48">
        <f t="shared" si="3"/>
        <v>133333.33333333334</v>
      </c>
      <c r="BI4" s="11"/>
      <c r="BJ4" s="11">
        <f>BH4*BI12</f>
        <v>74009807.823743969</v>
      </c>
      <c r="BK4" s="26">
        <f>BH4/BH12</f>
        <v>7.0416420270257907E-2</v>
      </c>
      <c r="BL4" s="51" t="s">
        <v>0</v>
      </c>
      <c r="BM4" s="53">
        <v>1</v>
      </c>
      <c r="BN4" s="10">
        <v>600000</v>
      </c>
      <c r="BO4" s="11">
        <v>4500000</v>
      </c>
      <c r="BP4" s="48">
        <f t="shared" si="4"/>
        <v>133333.33333333334</v>
      </c>
      <c r="BQ4" s="53"/>
      <c r="BR4" s="11">
        <f>BP4*BQ12</f>
        <v>105624630.40538687</v>
      </c>
      <c r="BS4" s="26">
        <f>BP4/BP12</f>
        <v>6.0622564030337653E-2</v>
      </c>
    </row>
    <row r="5" spans="1:71" x14ac:dyDescent="0.35">
      <c r="B5" s="38"/>
      <c r="C5" s="10"/>
      <c r="D5" s="18"/>
      <c r="E5" s="18"/>
      <c r="F5" s="18"/>
      <c r="G5" s="26"/>
      <c r="H5" s="51"/>
      <c r="I5" s="53"/>
      <c r="J5" s="10"/>
      <c r="K5" s="18"/>
      <c r="L5" s="18"/>
      <c r="M5" s="18"/>
      <c r="N5" s="18"/>
      <c r="O5" s="26"/>
      <c r="P5" s="51" t="s">
        <v>9</v>
      </c>
      <c r="Q5" s="53">
        <v>2</v>
      </c>
      <c r="R5" s="10">
        <v>1200000</v>
      </c>
      <c r="S5" s="18">
        <v>10000000</v>
      </c>
      <c r="T5" s="60">
        <f>R5/U12</f>
        <v>136000</v>
      </c>
      <c r="U5" s="18"/>
      <c r="V5" s="18">
        <f>T5*U12</f>
        <v>1200000</v>
      </c>
      <c r="W5" s="26">
        <f>T5/T12</f>
        <v>0.10714285714285715</v>
      </c>
      <c r="X5" s="51" t="s">
        <v>9</v>
      </c>
      <c r="Y5" s="53">
        <v>2</v>
      </c>
      <c r="Z5" s="10">
        <v>1200000</v>
      </c>
      <c r="AA5" s="18">
        <v>10000000</v>
      </c>
      <c r="AB5" s="60">
        <f>T5</f>
        <v>136000</v>
      </c>
      <c r="AC5" s="18"/>
      <c r="AD5" s="18">
        <f>AB5*AC12</f>
        <v>5357142.8571428573</v>
      </c>
      <c r="AE5" s="26">
        <f>AB5/AB12</f>
        <v>9.8296199213630406E-2</v>
      </c>
      <c r="AF5" s="51" t="s">
        <v>9</v>
      </c>
      <c r="AG5" s="53">
        <v>2</v>
      </c>
      <c r="AH5" s="10">
        <v>1200000</v>
      </c>
      <c r="AI5" s="18">
        <v>10000000</v>
      </c>
      <c r="AJ5" s="48">
        <f t="shared" si="0"/>
        <v>136000</v>
      </c>
      <c r="AK5" s="18"/>
      <c r="AL5" s="18">
        <f>AJ5*AK12</f>
        <v>19659239.842726082</v>
      </c>
      <c r="AM5" s="26">
        <f>AJ5/AJ12</f>
        <v>9.0179999278560005E-2</v>
      </c>
      <c r="AN5" s="51" t="s">
        <v>9</v>
      </c>
      <c r="AO5" s="53">
        <v>2</v>
      </c>
      <c r="AP5" s="10">
        <v>1200000</v>
      </c>
      <c r="AQ5" s="18">
        <v>10000000</v>
      </c>
      <c r="AR5" s="48">
        <f t="shared" si="1"/>
        <v>136000</v>
      </c>
      <c r="AS5" s="48"/>
      <c r="AT5" s="18">
        <f>AR5*AS12</f>
        <v>31562999.747496001</v>
      </c>
      <c r="AU5" s="26">
        <f>AR5/AR12</f>
        <v>8.2409921011738912E-2</v>
      </c>
      <c r="AV5" s="51" t="s">
        <v>9</v>
      </c>
      <c r="AW5" s="53">
        <v>2</v>
      </c>
      <c r="AX5" s="10">
        <v>1200000</v>
      </c>
      <c r="AY5" s="18">
        <v>10000000</v>
      </c>
      <c r="AZ5" s="48">
        <f t="shared" si="2"/>
        <v>136000</v>
      </c>
      <c r="BA5" s="18"/>
      <c r="BB5" s="18">
        <f>AZ5*BA12</f>
        <v>49445952.607043348</v>
      </c>
      <c r="BC5" s="26">
        <f>AZ5/AZ12</f>
        <v>7.549000398021885E-2</v>
      </c>
      <c r="BD5" s="51" t="s">
        <v>9</v>
      </c>
      <c r="BE5" s="53">
        <v>2</v>
      </c>
      <c r="BF5" s="10">
        <v>1200000</v>
      </c>
      <c r="BG5" s="18">
        <v>10000000</v>
      </c>
      <c r="BH5" s="48">
        <f t="shared" si="3"/>
        <v>136000</v>
      </c>
      <c r="BI5" s="18"/>
      <c r="BJ5" s="18">
        <f>BH5*BI12</f>
        <v>75490003.980218843</v>
      </c>
      <c r="BK5" s="26">
        <f>BH5/BH12</f>
        <v>7.1824748675663061E-2</v>
      </c>
      <c r="BL5" s="51" t="s">
        <v>9</v>
      </c>
      <c r="BM5" s="53">
        <v>2</v>
      </c>
      <c r="BN5" s="10">
        <v>1200000</v>
      </c>
      <c r="BO5" s="18">
        <v>10000000</v>
      </c>
      <c r="BP5" s="48">
        <f t="shared" si="4"/>
        <v>136000</v>
      </c>
      <c r="BQ5" s="18"/>
      <c r="BR5" s="18">
        <f>BP5*BQ12</f>
        <v>107737123.0134946</v>
      </c>
      <c r="BS5" s="26">
        <f>BP5/BP12</f>
        <v>6.1835015310944402E-2</v>
      </c>
    </row>
    <row r="6" spans="1:71" x14ac:dyDescent="0.35">
      <c r="B6" s="38"/>
      <c r="C6" s="10"/>
      <c r="D6" s="11"/>
      <c r="E6" s="11"/>
      <c r="F6" s="11"/>
      <c r="G6" s="26"/>
      <c r="H6" s="51"/>
      <c r="I6" s="53"/>
      <c r="J6" s="10"/>
      <c r="K6" s="11"/>
      <c r="L6" s="11"/>
      <c r="M6" s="11"/>
      <c r="N6" s="11"/>
      <c r="O6" s="26"/>
      <c r="P6" s="51"/>
      <c r="Q6" s="53"/>
      <c r="R6" s="10"/>
      <c r="S6" s="11"/>
      <c r="T6" s="11"/>
      <c r="U6" s="11"/>
      <c r="V6" s="11"/>
      <c r="W6" s="26"/>
      <c r="X6" s="51" t="s">
        <v>4</v>
      </c>
      <c r="Y6" s="53">
        <v>3</v>
      </c>
      <c r="Z6" s="10">
        <v>4500000</v>
      </c>
      <c r="AA6" s="11">
        <v>50000000</v>
      </c>
      <c r="AB6" s="53">
        <f>Z6/AC12</f>
        <v>114239.99999999999</v>
      </c>
      <c r="AC6" s="11"/>
      <c r="AD6" s="11">
        <f>AB6*AC12</f>
        <v>4500000</v>
      </c>
      <c r="AE6" s="26">
        <f>AB6/AB12</f>
        <v>8.2568807339449532E-2</v>
      </c>
      <c r="AF6" s="51" t="s">
        <v>4</v>
      </c>
      <c r="AG6" s="53">
        <v>3</v>
      </c>
      <c r="AH6" s="10">
        <v>4500000</v>
      </c>
      <c r="AI6" s="11">
        <v>50000000</v>
      </c>
      <c r="AJ6" s="48">
        <f t="shared" si="0"/>
        <v>114239.99999999999</v>
      </c>
      <c r="AK6" s="11"/>
      <c r="AL6" s="11">
        <f>AJ6*AK12</f>
        <v>16513761.467889909</v>
      </c>
      <c r="AM6" s="26">
        <f>AJ6/AJ12</f>
        <v>7.5751199393990401E-2</v>
      </c>
      <c r="AN6" s="51" t="s">
        <v>4</v>
      </c>
      <c r="AO6" s="53">
        <v>3</v>
      </c>
      <c r="AP6" s="10">
        <v>4500000</v>
      </c>
      <c r="AQ6" s="11">
        <v>50000000</v>
      </c>
      <c r="AR6" s="48">
        <f t="shared" si="1"/>
        <v>114239.99999999999</v>
      </c>
      <c r="AS6" s="48"/>
      <c r="AT6" s="11">
        <f>AR6*AS12</f>
        <v>26512919.787896637</v>
      </c>
      <c r="AU6" s="26">
        <f>AR6/AR12</f>
        <v>6.9224333649860678E-2</v>
      </c>
      <c r="AV6" s="51" t="s">
        <v>4</v>
      </c>
      <c r="AW6" s="53">
        <v>3</v>
      </c>
      <c r="AX6" s="10">
        <v>4500000</v>
      </c>
      <c r="AY6" s="11">
        <v>50000000</v>
      </c>
      <c r="AZ6" s="48">
        <f t="shared" si="2"/>
        <v>114239.99999999999</v>
      </c>
      <c r="BA6" s="11"/>
      <c r="BB6" s="11">
        <f>AZ6*BA12</f>
        <v>41534600.18991641</v>
      </c>
      <c r="BC6" s="26">
        <f>AZ6/AZ12</f>
        <v>6.3411603343383832E-2</v>
      </c>
      <c r="BD6" s="51" t="s">
        <v>4</v>
      </c>
      <c r="BE6" s="53">
        <v>3</v>
      </c>
      <c r="BF6" s="10">
        <v>4500000</v>
      </c>
      <c r="BG6" s="11">
        <v>50000000</v>
      </c>
      <c r="BH6" s="48">
        <f t="shared" si="3"/>
        <v>114239.99999999999</v>
      </c>
      <c r="BI6" s="11"/>
      <c r="BJ6" s="11">
        <f>BH6*BI12</f>
        <v>63411603.343383819</v>
      </c>
      <c r="BK6" s="26">
        <f>BH6/BH12</f>
        <v>6.0332788887556964E-2</v>
      </c>
      <c r="BL6" s="51" t="s">
        <v>4</v>
      </c>
      <c r="BM6" s="53">
        <v>3</v>
      </c>
      <c r="BN6" s="10">
        <v>4500000</v>
      </c>
      <c r="BO6" s="11">
        <v>50000000</v>
      </c>
      <c r="BP6" s="48">
        <f t="shared" si="4"/>
        <v>114239.99999999999</v>
      </c>
      <c r="BQ6" s="11"/>
      <c r="BR6" s="11">
        <f>BP6*BQ12</f>
        <v>90499183.33133544</v>
      </c>
      <c r="BS6" s="26">
        <f>BP6/BP12</f>
        <v>5.194141286119329E-2</v>
      </c>
    </row>
    <row r="7" spans="1:71" x14ac:dyDescent="0.35">
      <c r="A7" s="1"/>
      <c r="B7" s="38"/>
      <c r="C7" s="10"/>
      <c r="D7" s="11"/>
      <c r="E7" s="11"/>
      <c r="F7" s="11"/>
      <c r="G7" s="26"/>
      <c r="H7" s="52"/>
      <c r="I7" s="53"/>
      <c r="J7" s="10"/>
      <c r="K7" s="11"/>
      <c r="L7" s="11"/>
      <c r="M7" s="11"/>
      <c r="N7" s="11"/>
      <c r="O7" s="26"/>
      <c r="P7" s="52"/>
      <c r="Q7" s="53"/>
      <c r="R7" s="10"/>
      <c r="S7" s="11"/>
      <c r="T7" s="11"/>
      <c r="U7" s="11"/>
      <c r="V7" s="11"/>
      <c r="W7" s="26"/>
      <c r="X7" s="52"/>
      <c r="Y7" s="53"/>
      <c r="Z7" s="10"/>
      <c r="AA7" s="11"/>
      <c r="AB7" s="11"/>
      <c r="AC7" s="11"/>
      <c r="AD7" s="11"/>
      <c r="AE7" s="26"/>
      <c r="AF7" s="52" t="s">
        <v>5</v>
      </c>
      <c r="AG7" s="53">
        <v>4</v>
      </c>
      <c r="AH7" s="10">
        <v>18000000</v>
      </c>
      <c r="AI7" s="11">
        <v>200000000</v>
      </c>
      <c r="AJ7" s="48">
        <f>AH7/AK12</f>
        <v>124521.59999999999</v>
      </c>
      <c r="AK7" s="11"/>
      <c r="AL7" s="11">
        <f>AJ7*AK12</f>
        <v>18000000</v>
      </c>
      <c r="AM7" s="26">
        <f>AJ7/AJ12</f>
        <v>8.2568807339449532E-2</v>
      </c>
      <c r="AN7" s="52" t="s">
        <v>5</v>
      </c>
      <c r="AO7" s="53">
        <v>4</v>
      </c>
      <c r="AP7" s="10">
        <v>18000000</v>
      </c>
      <c r="AQ7" s="11">
        <v>200000000</v>
      </c>
      <c r="AR7" s="48">
        <f>AJ7</f>
        <v>124521.59999999999</v>
      </c>
      <c r="AS7" s="48"/>
      <c r="AT7" s="11">
        <f>AR7*AS12</f>
        <v>28899082.568807337</v>
      </c>
      <c r="AU7" s="26">
        <f>AR7/AR12</f>
        <v>7.5454523678348137E-2</v>
      </c>
      <c r="AV7" s="52" t="s">
        <v>5</v>
      </c>
      <c r="AW7" s="53">
        <v>4</v>
      </c>
      <c r="AX7" s="10">
        <v>18000000</v>
      </c>
      <c r="AY7" s="11">
        <v>200000000</v>
      </c>
      <c r="AZ7" s="48">
        <f>AR7</f>
        <v>124521.59999999999</v>
      </c>
      <c r="BA7" s="11"/>
      <c r="BB7" s="11">
        <f>AZ7*BA12</f>
        <v>45272714.207008891</v>
      </c>
      <c r="BC7" s="26">
        <f>AZ7/AZ12</f>
        <v>6.9118647644288378E-2</v>
      </c>
      <c r="BD7" s="52" t="s">
        <v>5</v>
      </c>
      <c r="BE7" s="53">
        <v>4</v>
      </c>
      <c r="BF7" s="10">
        <v>18000000</v>
      </c>
      <c r="BG7" s="11">
        <v>200000000</v>
      </c>
      <c r="BH7" s="48">
        <f>AZ7</f>
        <v>124521.59999999999</v>
      </c>
      <c r="BI7" s="11"/>
      <c r="BJ7" s="11">
        <f>BH7*BI12</f>
        <v>69118647.644288376</v>
      </c>
      <c r="BK7" s="26">
        <f>BH7/BH12</f>
        <v>6.5762739887437097E-2</v>
      </c>
      <c r="BL7" s="52" t="s">
        <v>5</v>
      </c>
      <c r="BM7" s="53">
        <v>4</v>
      </c>
      <c r="BN7" s="10">
        <v>18000000</v>
      </c>
      <c r="BO7" s="11">
        <v>200000000</v>
      </c>
      <c r="BP7" s="48">
        <f>BH7</f>
        <v>124521.59999999999</v>
      </c>
      <c r="BQ7" s="11"/>
      <c r="BR7" s="11">
        <f>BP7*BQ12</f>
        <v>98644109.831155643</v>
      </c>
      <c r="BS7" s="26">
        <f>BP7/BP12</f>
        <v>5.6616140018700689E-2</v>
      </c>
    </row>
    <row r="8" spans="1:71" x14ac:dyDescent="0.35">
      <c r="B8" s="38"/>
      <c r="C8" s="10"/>
      <c r="D8" s="11"/>
      <c r="E8" s="11"/>
      <c r="F8" s="11"/>
      <c r="G8" s="26"/>
      <c r="H8" s="51"/>
      <c r="I8" s="53"/>
      <c r="J8" s="10"/>
      <c r="K8" s="11"/>
      <c r="L8" s="11"/>
      <c r="M8" s="11"/>
      <c r="N8" s="11"/>
      <c r="O8" s="26"/>
      <c r="P8" s="51"/>
      <c r="Q8" s="53"/>
      <c r="R8" s="10"/>
      <c r="S8" s="11"/>
      <c r="T8" s="11"/>
      <c r="U8" s="11"/>
      <c r="V8" s="11"/>
      <c r="W8" s="26"/>
      <c r="X8" s="51"/>
      <c r="Y8" s="53"/>
      <c r="Z8" s="10"/>
      <c r="AA8" s="11"/>
      <c r="AB8" s="11"/>
      <c r="AC8" s="11"/>
      <c r="AD8" s="11"/>
      <c r="AE8" s="26"/>
      <c r="AF8" s="51"/>
      <c r="AG8" s="53"/>
      <c r="AH8" s="10"/>
      <c r="AI8" s="11"/>
      <c r="AJ8" s="11"/>
      <c r="AK8" s="11"/>
      <c r="AL8" s="11"/>
      <c r="AM8" s="26"/>
      <c r="AN8" s="51" t="s">
        <v>6</v>
      </c>
      <c r="AO8" s="53">
        <v>5</v>
      </c>
      <c r="AP8" s="10">
        <v>33000000</v>
      </c>
      <c r="AQ8" s="11">
        <v>350000000</v>
      </c>
      <c r="AR8" s="53">
        <f>AP8/AS12</f>
        <v>142191.80799999999</v>
      </c>
      <c r="AS8" s="11"/>
      <c r="AT8" s="11">
        <f>AR8*AS12</f>
        <v>32999999.999999996</v>
      </c>
      <c r="AU8" s="26">
        <f>AR8/AR12</f>
        <v>8.6161879895561358E-2</v>
      </c>
      <c r="AV8" s="51" t="s">
        <v>6</v>
      </c>
      <c r="AW8" s="53">
        <v>5</v>
      </c>
      <c r="AX8" s="10">
        <v>33000000</v>
      </c>
      <c r="AY8" s="11">
        <v>350000000</v>
      </c>
      <c r="AZ8" s="53">
        <f>AR8</f>
        <v>142191.80799999999</v>
      </c>
      <c r="BA8" s="11"/>
      <c r="BB8" s="11">
        <f>AZ8*BA12</f>
        <v>51697127.937336817</v>
      </c>
      <c r="BC8" s="26">
        <f>AZ8/AZ12</f>
        <v>7.892691288143025E-2</v>
      </c>
      <c r="BD8" s="51" t="s">
        <v>6</v>
      </c>
      <c r="BE8" s="53">
        <v>5</v>
      </c>
      <c r="BF8" s="10">
        <v>33000000</v>
      </c>
      <c r="BG8" s="11">
        <v>350000000</v>
      </c>
      <c r="BH8" s="53">
        <f>AZ8</f>
        <v>142191.80799999999</v>
      </c>
      <c r="BI8" s="11"/>
      <c r="BJ8" s="11">
        <f>BH8*BI12</f>
        <v>78926912.881430238</v>
      </c>
      <c r="BK8" s="26">
        <f>BH8/BH12</f>
        <v>7.5094785833368649E-2</v>
      </c>
      <c r="BL8" s="51" t="s">
        <v>6</v>
      </c>
      <c r="BM8" s="53">
        <v>5</v>
      </c>
      <c r="BN8" s="10">
        <v>33000000</v>
      </c>
      <c r="BO8" s="11">
        <v>350000000</v>
      </c>
      <c r="BP8" s="53">
        <f>BH8</f>
        <v>142191.80799999999</v>
      </c>
      <c r="BQ8" s="11"/>
      <c r="BR8" s="11">
        <f>BP8*BQ12</f>
        <v>112642178.75005296</v>
      </c>
      <c r="BS8" s="26">
        <f>BP8/BP12</f>
        <v>6.4650239888021072E-2</v>
      </c>
    </row>
    <row r="9" spans="1:71" x14ac:dyDescent="0.35">
      <c r="B9" s="38"/>
      <c r="C9" s="10"/>
      <c r="D9" s="11"/>
      <c r="E9" s="11"/>
      <c r="F9" s="11"/>
      <c r="G9" s="26"/>
      <c r="H9" s="51"/>
      <c r="I9" s="53"/>
      <c r="J9" s="10"/>
      <c r="K9" s="11"/>
      <c r="L9" s="11"/>
      <c r="M9" s="11"/>
      <c r="N9" s="11"/>
      <c r="O9" s="26"/>
      <c r="P9" s="51"/>
      <c r="Q9" s="53"/>
      <c r="R9" s="10"/>
      <c r="S9" s="11"/>
      <c r="T9" s="11"/>
      <c r="U9" s="11"/>
      <c r="V9" s="11"/>
      <c r="W9" s="26"/>
      <c r="X9" s="51"/>
      <c r="Y9" s="53"/>
      <c r="Z9" s="10"/>
      <c r="AA9" s="11"/>
      <c r="AB9" s="11"/>
      <c r="AC9" s="11"/>
      <c r="AD9" s="11"/>
      <c r="AE9" s="26"/>
      <c r="AF9" s="51"/>
      <c r="AG9" s="53"/>
      <c r="AH9" s="10"/>
      <c r="AI9" s="11"/>
      <c r="AJ9" s="11"/>
      <c r="AK9" s="11"/>
      <c r="AL9" s="11"/>
      <c r="AM9" s="26"/>
      <c r="AN9" s="51"/>
      <c r="AO9" s="53"/>
      <c r="AP9" s="10"/>
      <c r="AQ9" s="11"/>
      <c r="AR9" s="11"/>
      <c r="AS9" s="11"/>
      <c r="AT9" s="11"/>
      <c r="AU9" s="26"/>
      <c r="AV9" s="51" t="s">
        <v>7</v>
      </c>
      <c r="AW9" s="53">
        <v>6</v>
      </c>
      <c r="AX9" s="10">
        <v>55000000</v>
      </c>
      <c r="AY9" s="11">
        <v>600000000</v>
      </c>
      <c r="AZ9" s="53">
        <f>AX9/BA12</f>
        <v>151276.28462222221</v>
      </c>
      <c r="BA9" s="11"/>
      <c r="BB9" s="11">
        <f>AZ9*BA12</f>
        <v>55000000</v>
      </c>
      <c r="BC9" s="26">
        <f>AZ9/AZ12</f>
        <v>8.3969465648854963E-2</v>
      </c>
      <c r="BD9" s="51" t="s">
        <v>7</v>
      </c>
      <c r="BE9" s="53">
        <v>6</v>
      </c>
      <c r="BF9" s="10">
        <v>55000000</v>
      </c>
      <c r="BG9" s="11">
        <v>600000000</v>
      </c>
      <c r="BH9" s="53">
        <f>BF9/BI12</f>
        <v>99085.966427555555</v>
      </c>
      <c r="BI9" s="11"/>
      <c r="BJ9" s="11">
        <f>BH9*BI12</f>
        <v>55000000</v>
      </c>
      <c r="BK9" s="26">
        <f>BH9/BH12</f>
        <v>5.2329592911355631E-2</v>
      </c>
      <c r="BL9" s="51" t="s">
        <v>7</v>
      </c>
      <c r="BM9" s="53">
        <v>6</v>
      </c>
      <c r="BN9" s="10">
        <v>55000000</v>
      </c>
      <c r="BO9" s="11">
        <v>600000000</v>
      </c>
      <c r="BP9" s="53">
        <f>BN9/BQ12</f>
        <v>69428.250827368887</v>
      </c>
      <c r="BQ9" s="11"/>
      <c r="BR9" s="11">
        <f>BP9*BQ12</f>
        <v>54999999.999999993</v>
      </c>
      <c r="BS9" s="26">
        <f>BP9/BP12</f>
        <v>3.1566889359723849E-2</v>
      </c>
    </row>
    <row r="10" spans="1:71" x14ac:dyDescent="0.35">
      <c r="B10" s="38"/>
      <c r="C10" s="10"/>
      <c r="D10" s="11"/>
      <c r="E10" s="11"/>
      <c r="F10" s="11"/>
      <c r="G10" s="26"/>
      <c r="H10" s="51"/>
      <c r="I10" s="53"/>
      <c r="J10" s="10"/>
      <c r="K10" s="11"/>
      <c r="L10" s="11"/>
      <c r="M10" s="11"/>
      <c r="N10" s="11"/>
      <c r="O10" s="26"/>
      <c r="P10" s="51"/>
      <c r="Q10" s="53"/>
      <c r="R10" s="10"/>
      <c r="S10" s="11"/>
      <c r="T10" s="11"/>
      <c r="U10" s="11"/>
      <c r="V10" s="11"/>
      <c r="W10" s="26"/>
      <c r="X10" s="51"/>
      <c r="Y10" s="53"/>
      <c r="Z10" s="10"/>
      <c r="AA10" s="11"/>
      <c r="AB10" s="11"/>
      <c r="AC10" s="11"/>
      <c r="AD10" s="11"/>
      <c r="AE10" s="26"/>
      <c r="AF10" s="51"/>
      <c r="AG10" s="53"/>
      <c r="AH10" s="10"/>
      <c r="AI10" s="11"/>
      <c r="AJ10" s="11"/>
      <c r="AK10" s="11"/>
      <c r="AL10" s="11"/>
      <c r="AM10" s="26"/>
      <c r="AN10" s="51"/>
      <c r="AO10" s="53"/>
      <c r="AP10" s="10"/>
      <c r="AQ10" s="11"/>
      <c r="AR10" s="11"/>
      <c r="AS10" s="11"/>
      <c r="AT10" s="11"/>
      <c r="AU10" s="26"/>
      <c r="AV10" s="51"/>
      <c r="AW10" s="53"/>
      <c r="AX10" s="10"/>
      <c r="AY10" s="11"/>
      <c r="AZ10" s="11"/>
      <c r="BA10" s="11"/>
      <c r="BB10" s="11"/>
      <c r="BC10" s="26"/>
      <c r="BD10" s="51" t="s">
        <v>11</v>
      </c>
      <c r="BE10" s="53">
        <v>7</v>
      </c>
      <c r="BF10" s="10">
        <v>80000000</v>
      </c>
      <c r="BG10" s="11">
        <v>1000000000</v>
      </c>
      <c r="BH10" s="53">
        <f>BF10/BI12</f>
        <v>144125.04207644446</v>
      </c>
      <c r="BI10" s="11"/>
      <c r="BJ10" s="11">
        <f>BH10*BI12</f>
        <v>80000000</v>
      </c>
      <c r="BK10" s="26">
        <f>BH10/BH12</f>
        <v>7.6115771507426377E-2</v>
      </c>
      <c r="BL10" s="51" t="s">
        <v>11</v>
      </c>
      <c r="BM10" s="53">
        <v>7</v>
      </c>
      <c r="BN10" s="10">
        <v>80000000</v>
      </c>
      <c r="BO10" s="11">
        <v>1000000000</v>
      </c>
      <c r="BP10" s="53">
        <f>BN10/BQ12</f>
        <v>100986.54665799112</v>
      </c>
      <c r="BQ10" s="11"/>
      <c r="BR10" s="11">
        <f>BP10*BQ12</f>
        <v>80000000</v>
      </c>
      <c r="BS10" s="26">
        <f>BP10/BP12</f>
        <v>4.5915475432325603E-2</v>
      </c>
    </row>
    <row r="11" spans="1:71" x14ac:dyDescent="0.35">
      <c r="B11" s="38"/>
      <c r="C11" s="10"/>
      <c r="D11" s="11"/>
      <c r="E11" s="11"/>
      <c r="F11" s="11"/>
      <c r="G11" s="26"/>
      <c r="H11" s="51"/>
      <c r="I11" s="53"/>
      <c r="J11" s="10"/>
      <c r="K11" s="11"/>
      <c r="L11" s="11"/>
      <c r="M11" s="11"/>
      <c r="N11" s="11"/>
      <c r="O11" s="26"/>
      <c r="P11" s="51"/>
      <c r="Q11" s="53"/>
      <c r="R11" s="10"/>
      <c r="S11" s="11"/>
      <c r="T11" s="11"/>
      <c r="U11" s="11"/>
      <c r="V11" s="11"/>
      <c r="W11" s="26"/>
      <c r="X11" s="51"/>
      <c r="Y11" s="53"/>
      <c r="Z11" s="10"/>
      <c r="AA11" s="11"/>
      <c r="AB11" s="11"/>
      <c r="AC11" s="11"/>
      <c r="AD11" s="11"/>
      <c r="AE11" s="26"/>
      <c r="AF11" s="51"/>
      <c r="AG11" s="53"/>
      <c r="AH11" s="10"/>
      <c r="AI11" s="11"/>
      <c r="AJ11" s="11"/>
      <c r="AK11" s="11"/>
      <c r="AL11" s="11"/>
      <c r="AM11" s="26"/>
      <c r="AN11" s="51"/>
      <c r="AO11" s="53"/>
      <c r="AP11" s="10"/>
      <c r="AQ11" s="11"/>
      <c r="AR11" s="11"/>
      <c r="AS11" s="11"/>
      <c r="AT11" s="11"/>
      <c r="AU11" s="26"/>
      <c r="AV11" s="51"/>
      <c r="AW11" s="53"/>
      <c r="AX11" s="10"/>
      <c r="AY11" s="11"/>
      <c r="AZ11" s="11"/>
      <c r="BA11" s="11"/>
      <c r="BB11" s="11"/>
      <c r="BC11" s="26"/>
      <c r="BD11" s="51"/>
      <c r="BE11" s="53"/>
      <c r="BF11" s="10"/>
      <c r="BG11" s="11"/>
      <c r="BH11" s="11"/>
      <c r="BI11" s="11"/>
      <c r="BJ11" s="11">
        <f>BG11*BI14</f>
        <v>0</v>
      </c>
      <c r="BK11" s="26"/>
      <c r="BL11" s="51" t="s">
        <v>8</v>
      </c>
      <c r="BM11" s="53">
        <v>8</v>
      </c>
      <c r="BN11" s="10">
        <v>300000000</v>
      </c>
      <c r="BO11" s="11">
        <v>1500000000</v>
      </c>
      <c r="BP11" s="53">
        <f>BN11/BQ12</f>
        <v>378699.54996746668</v>
      </c>
      <c r="BQ11" s="11"/>
      <c r="BR11" s="11">
        <f>BP11*BQ12</f>
        <v>300000000</v>
      </c>
      <c r="BS11" s="26">
        <f>BP11/BP12</f>
        <v>0.172183032871221</v>
      </c>
    </row>
    <row r="12" spans="1:71" s="55" customFormat="1" ht="15" thickBot="1" x14ac:dyDescent="0.4">
      <c r="A12" s="55" t="s">
        <v>20</v>
      </c>
      <c r="E12" s="56">
        <f>SUM(E2:E11)</f>
        <v>1000000</v>
      </c>
      <c r="F12" s="56">
        <v>1E-4</v>
      </c>
      <c r="G12" s="58">
        <f>SUM(G2:G11)</f>
        <v>1</v>
      </c>
      <c r="L12" s="56">
        <f>SUM(L2:L11)</f>
        <v>1133333.3333333333</v>
      </c>
      <c r="M12" s="59">
        <f>K4/E12</f>
        <v>4.5</v>
      </c>
      <c r="N12" s="62">
        <f>SUM(N2:N11)</f>
        <v>5100000</v>
      </c>
      <c r="O12" s="58">
        <f>SUM(O2:O11)</f>
        <v>1</v>
      </c>
      <c r="T12" s="56">
        <f>SUM(T2:T11)</f>
        <v>1269333.3333333333</v>
      </c>
      <c r="U12" s="59">
        <f>S5/L12</f>
        <v>8.8235294117647065</v>
      </c>
      <c r="V12" s="62">
        <f>SUM(V2:V11)</f>
        <v>11200000</v>
      </c>
      <c r="W12" s="58">
        <f>SUM(W2:W11)</f>
        <v>1.0000000000000002</v>
      </c>
      <c r="AB12" s="56">
        <f>SUM(AB2:AB11)</f>
        <v>1383573.3333333333</v>
      </c>
      <c r="AC12" s="59">
        <f>AA6/T12</f>
        <v>39.390756302521012</v>
      </c>
      <c r="AD12" s="62">
        <f>SUM(AD2:AD11)</f>
        <v>54500000.000000007</v>
      </c>
      <c r="AE12" s="58">
        <f>SUM(AE2:AE11)</f>
        <v>1</v>
      </c>
      <c r="AJ12" s="56">
        <f>SUM(AJ2:AJ11)</f>
        <v>1508094.9333333333</v>
      </c>
      <c r="AK12" s="59">
        <f>AI7/AB12</f>
        <v>144.55323413769179</v>
      </c>
      <c r="AL12" s="62">
        <f>SUM(AL2:AL11)</f>
        <v>218000000.00000003</v>
      </c>
      <c r="AM12" s="58">
        <f>SUM(AM2:AM11)</f>
        <v>1</v>
      </c>
      <c r="AR12" s="56">
        <f>SUM(AR2:AR11)</f>
        <v>1650286.7413333333</v>
      </c>
      <c r="AS12" s="59">
        <f>AQ8/AJ12</f>
        <v>232.08088049629413</v>
      </c>
      <c r="AT12" s="62">
        <f>SUM(AT2:AT11)</f>
        <v>383000000</v>
      </c>
      <c r="AU12" s="58">
        <f>SUM(AU2:AU11)</f>
        <v>1</v>
      </c>
      <c r="AZ12" s="56">
        <f>SUM(AZ2:AZ11)</f>
        <v>1801563.0259555555</v>
      </c>
      <c r="BA12" s="59">
        <f>AY9/AR12</f>
        <v>363.57318093414227</v>
      </c>
      <c r="BB12" s="62">
        <f>SUM(BB2:BB11)</f>
        <v>655000000</v>
      </c>
      <c r="BC12" s="58">
        <f>SUM(BC2:BC11)</f>
        <v>1.0000000000000002</v>
      </c>
      <c r="BH12" s="56">
        <f>SUM(BH2:BH11)</f>
        <v>1893497.7498373333</v>
      </c>
      <c r="BI12" s="59">
        <f>BG10/AZ12</f>
        <v>555.07355867807973</v>
      </c>
      <c r="BJ12" s="62">
        <f>SUM(BJ2:BJ11)</f>
        <v>1051030534.351145</v>
      </c>
      <c r="BK12" s="58">
        <f>SUM(BK2:BK11)</f>
        <v>1</v>
      </c>
      <c r="BP12" s="56">
        <f>SUM(BP2:BP11)</f>
        <v>2199401.0887861601</v>
      </c>
      <c r="BQ12" s="59">
        <f>BO11/BH12</f>
        <v>792.18472804040141</v>
      </c>
      <c r="BR12" s="62">
        <f>SUM(BR2:BR11)</f>
        <v>1742331953.3718266</v>
      </c>
      <c r="BS12" s="57">
        <f>SUM(BS2:BS11)</f>
        <v>1</v>
      </c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Benchmark</vt:lpstr>
      <vt:lpstr>CapTable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cp:lastPrinted>2020-09-26T13:42:56Z</cp:lastPrinted>
  <dcterms:created xsi:type="dcterms:W3CDTF">2020-08-06T19:34:02Z</dcterms:created>
  <dcterms:modified xsi:type="dcterms:W3CDTF">2021-04-22T15:06:50Z</dcterms:modified>
</cp:coreProperties>
</file>